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120" windowWidth="12360" windowHeight="87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72" i="1" l="1"/>
  <c r="O20" i="1"/>
  <c r="M77" i="1"/>
  <c r="N60" i="1"/>
  <c r="K60" i="1"/>
  <c r="K31" i="1"/>
  <c r="N31" i="1"/>
  <c r="O70" i="1"/>
  <c r="O63" i="1"/>
  <c r="O57" i="1"/>
  <c r="O54" i="1"/>
  <c r="O52" i="1"/>
  <c r="O49" i="1"/>
  <c r="O47" i="1"/>
  <c r="O43" i="1"/>
  <c r="O41" i="1"/>
  <c r="O40" i="1"/>
  <c r="O34" i="1"/>
  <c r="O30" i="1"/>
  <c r="O26" i="1"/>
  <c r="N69" i="1"/>
  <c r="N67" i="1"/>
  <c r="N65" i="1"/>
  <c r="N63" i="1"/>
  <c r="M45" i="1"/>
  <c r="K70" i="1"/>
  <c r="K69" i="1"/>
  <c r="K68" i="1"/>
  <c r="K67" i="1"/>
  <c r="K66" i="1"/>
  <c r="K65" i="1"/>
  <c r="K64" i="1"/>
  <c r="K63" i="1"/>
  <c r="K62" i="1"/>
  <c r="K61" i="1"/>
  <c r="K59" i="1"/>
  <c r="K58" i="1"/>
  <c r="K57" i="1"/>
  <c r="K56" i="1"/>
  <c r="K54" i="1"/>
  <c r="K52" i="1"/>
  <c r="K50" i="1"/>
  <c r="K49" i="1"/>
  <c r="K48" i="1"/>
  <c r="K46" i="1"/>
  <c r="K44" i="1"/>
  <c r="K43" i="1"/>
  <c r="K37" i="1"/>
  <c r="K36" i="1"/>
  <c r="K35" i="1"/>
  <c r="K34" i="1"/>
  <c r="K29" i="1"/>
  <c r="K27" i="1"/>
  <c r="K26" i="1"/>
  <c r="K25" i="1"/>
  <c r="K23" i="1"/>
  <c r="K20" i="1"/>
  <c r="K21" i="1"/>
  <c r="K22" i="1"/>
  <c r="K24" i="1"/>
  <c r="K30" i="1"/>
  <c r="K32" i="1"/>
  <c r="K33" i="1"/>
  <c r="K40" i="1"/>
  <c r="K41" i="1"/>
  <c r="K42" i="1"/>
  <c r="K47" i="1"/>
  <c r="K51" i="1"/>
  <c r="K53" i="1"/>
  <c r="K55" i="1"/>
  <c r="N61" i="1"/>
  <c r="N64" i="1"/>
  <c r="N66" i="1"/>
  <c r="N68" i="1"/>
  <c r="N70" i="1"/>
  <c r="N25" i="1"/>
  <c r="N27" i="1"/>
  <c r="N36" i="1"/>
  <c r="N46" i="1"/>
  <c r="N52" i="1"/>
  <c r="N58" i="1"/>
  <c r="N62" i="1"/>
  <c r="N23" i="1"/>
  <c r="N26" i="1"/>
  <c r="N34" i="1"/>
  <c r="N43" i="1"/>
  <c r="N49" i="1"/>
  <c r="N56" i="1"/>
  <c r="N29" i="1"/>
  <c r="N35" i="1"/>
  <c r="N37" i="1"/>
  <c r="N44" i="1"/>
  <c r="N48" i="1"/>
  <c r="N50" i="1"/>
  <c r="N54" i="1"/>
  <c r="N57" i="1"/>
  <c r="N59" i="1"/>
  <c r="L7" i="1"/>
  <c r="G9" i="1"/>
  <c r="N55" i="1"/>
  <c r="I71" i="1"/>
  <c r="L71" i="1"/>
  <c r="L9" i="1"/>
  <c r="N24" i="1"/>
  <c r="N20" i="1"/>
  <c r="N42" i="1"/>
  <c r="N30" i="1"/>
  <c r="N41" i="1"/>
  <c r="M51" i="1"/>
  <c r="M29" i="1"/>
  <c r="M40" i="1"/>
  <c r="M55" i="1"/>
  <c r="M38" i="1"/>
  <c r="M23" i="1"/>
  <c r="N53" i="1"/>
  <c r="N33" i="1"/>
  <c r="M50" i="1"/>
  <c r="N51" i="1"/>
  <c r="N40" i="1"/>
  <c r="N32" i="1"/>
  <c r="N22" i="1"/>
  <c r="M35" i="1"/>
  <c r="M53" i="1"/>
  <c r="M41" i="1"/>
  <c r="M33" i="1"/>
  <c r="M24" i="1"/>
  <c r="M27" i="1"/>
  <c r="N47" i="1"/>
  <c r="N21" i="1"/>
  <c r="M70" i="1"/>
  <c r="M49" i="1"/>
  <c r="M43" i="1"/>
  <c r="J25" i="1"/>
  <c r="J69" i="1"/>
  <c r="J66" i="1"/>
  <c r="J64" i="1"/>
  <c r="J62" i="1"/>
  <c r="J60" i="1"/>
  <c r="J58" i="1"/>
  <c r="J46" i="1"/>
  <c r="J44" i="1"/>
  <c r="J68" i="1"/>
  <c r="J67" i="1"/>
  <c r="J65" i="1"/>
  <c r="J63" i="1"/>
  <c r="J61" i="1"/>
  <c r="J59" i="1"/>
  <c r="J57" i="1"/>
  <c r="J45" i="1"/>
  <c r="J28" i="1"/>
  <c r="J35" i="1"/>
  <c r="J52" i="1"/>
  <c r="J43" i="1"/>
  <c r="J70" i="1"/>
  <c r="J49" i="1"/>
  <c r="J36" i="1"/>
  <c r="J54" i="1"/>
  <c r="J50" i="1"/>
  <c r="J48" i="1"/>
  <c r="J37" i="1"/>
  <c r="J34" i="1"/>
  <c r="J26" i="1"/>
  <c r="J30" i="1"/>
  <c r="J29" i="1"/>
  <c r="J27" i="1"/>
  <c r="J23" i="1"/>
  <c r="J22" i="1"/>
  <c r="J33" i="1"/>
  <c r="J21" i="1"/>
  <c r="J24" i="1"/>
  <c r="J31" i="1"/>
  <c r="J39" i="1"/>
  <c r="J41" i="1"/>
  <c r="J47" i="1"/>
  <c r="J53" i="1"/>
  <c r="J20" i="1"/>
  <c r="G13" i="1"/>
  <c r="O21" i="1"/>
  <c r="O24" i="1"/>
  <c r="O39" i="1"/>
  <c r="G15" i="1"/>
  <c r="Q57" i="1" s="1"/>
  <c r="O22" i="1"/>
  <c r="O38" i="1"/>
  <c r="G11" i="1"/>
  <c r="M26" i="1"/>
  <c r="J32" i="1"/>
  <c r="J38" i="1"/>
  <c r="J40" i="1"/>
  <c r="J42" i="1"/>
  <c r="J51" i="1"/>
  <c r="J55" i="1"/>
  <c r="J56" i="1"/>
  <c r="Q46" i="1"/>
  <c r="Q23" i="1"/>
  <c r="Q49" i="1"/>
  <c r="Q37" i="1"/>
  <c r="Q54" i="1"/>
  <c r="Q36" i="1"/>
  <c r="Q62" i="1"/>
  <c r="Q43" i="1"/>
  <c r="Q35" i="1"/>
  <c r="Q50" i="1"/>
  <c r="Q59" i="1"/>
  <c r="Q27" i="1"/>
  <c r="Q58" i="1"/>
  <c r="Q34" i="1"/>
  <c r="Q29" i="1"/>
  <c r="Q48" i="1"/>
  <c r="Q25" i="1"/>
  <c r="Q52" i="1"/>
  <c r="Q26" i="1"/>
  <c r="Q56" i="1"/>
  <c r="Q44" i="1"/>
  <c r="Q61" i="1"/>
  <c r="Q65" i="1"/>
  <c r="Q69" i="1"/>
  <c r="Q64" i="1"/>
  <c r="Q68" i="1"/>
  <c r="Q60" i="1"/>
  <c r="Q63" i="1"/>
  <c r="Q67" i="1"/>
  <c r="Q66" i="1"/>
  <c r="Q70" i="1"/>
  <c r="N71" i="1"/>
  <c r="K71" i="1"/>
  <c r="J71" i="1"/>
  <c r="O71" i="1"/>
  <c r="S19" i="1"/>
  <c r="Q55" i="1"/>
  <c r="S26" i="1"/>
  <c r="U26" i="1" s="1"/>
  <c r="Q32" i="1"/>
  <c r="Q38" i="1"/>
  <c r="Q51" i="1"/>
  <c r="Q19" i="1"/>
  <c r="S43" i="1"/>
  <c r="U43" i="1" s="1"/>
  <c r="S49" i="1"/>
  <c r="U49" i="1" s="1"/>
  <c r="Q53" i="1"/>
  <c r="S29" i="1"/>
  <c r="U29" i="1" s="1"/>
  <c r="S24" i="1"/>
  <c r="U24" i="1" s="1"/>
  <c r="S33" i="1"/>
  <c r="S41" i="1"/>
  <c r="U41" i="1" s="1"/>
  <c r="S53" i="1"/>
  <c r="Q21" i="1"/>
  <c r="Q24" i="1"/>
  <c r="Q31" i="1"/>
  <c r="Q33" i="1"/>
  <c r="Q39" i="1"/>
  <c r="Q41" i="1"/>
  <c r="Q47" i="1"/>
  <c r="Q20" i="1"/>
  <c r="Q22" i="1"/>
  <c r="Q30" i="1"/>
  <c r="Q40" i="1"/>
  <c r="Q42" i="1"/>
  <c r="Q71" i="1" l="1"/>
  <c r="S70" i="1"/>
  <c r="U70" i="1" s="1"/>
  <c r="S35" i="1"/>
  <c r="U35" i="1" s="1"/>
  <c r="S23" i="1"/>
  <c r="U23" i="1" s="1"/>
  <c r="S55" i="1"/>
  <c r="U55" i="1" s="1"/>
  <c r="U53" i="1"/>
  <c r="U33" i="1"/>
  <c r="S27" i="1"/>
  <c r="U27" i="1" s="1"/>
  <c r="S50" i="1"/>
  <c r="U50" i="1" s="1"/>
  <c r="S38" i="1"/>
  <c r="U38" i="1" s="1"/>
  <c r="S40" i="1"/>
  <c r="U40" i="1" s="1"/>
  <c r="S51" i="1"/>
  <c r="U51" i="1" s="1"/>
  <c r="S45" i="1"/>
  <c r="U45" i="1" s="1"/>
  <c r="M68" i="1"/>
  <c r="S68" i="1" s="1"/>
  <c r="U68" i="1" s="1"/>
  <c r="M66" i="1"/>
  <c r="S66" i="1" s="1"/>
  <c r="U66" i="1" s="1"/>
  <c r="M64" i="1"/>
  <c r="S64" i="1" s="1"/>
  <c r="U64" i="1" s="1"/>
  <c r="M62" i="1"/>
  <c r="S62" i="1" s="1"/>
  <c r="U62" i="1" s="1"/>
  <c r="M60" i="1"/>
  <c r="S60" i="1" s="1"/>
  <c r="U60" i="1" s="1"/>
  <c r="M58" i="1"/>
  <c r="S58" i="1" s="1"/>
  <c r="U58" i="1" s="1"/>
  <c r="M46" i="1"/>
  <c r="S46" i="1" s="1"/>
  <c r="U46" i="1" s="1"/>
  <c r="M44" i="1"/>
  <c r="S44" i="1" s="1"/>
  <c r="U44" i="1" s="1"/>
  <c r="M25" i="1"/>
  <c r="S25" i="1" s="1"/>
  <c r="U25" i="1" s="1"/>
  <c r="M32" i="1"/>
  <c r="S32" i="1" s="1"/>
  <c r="U32" i="1" s="1"/>
  <c r="M56" i="1"/>
  <c r="S56" i="1" s="1"/>
  <c r="U56" i="1" s="1"/>
  <c r="M22" i="1"/>
  <c r="S22" i="1" s="1"/>
  <c r="U22" i="1" s="1"/>
  <c r="M42" i="1"/>
  <c r="S42" i="1" s="1"/>
  <c r="U42" i="1" s="1"/>
  <c r="M30" i="1"/>
  <c r="S30" i="1" s="1"/>
  <c r="U30" i="1" s="1"/>
  <c r="M54" i="1"/>
  <c r="S54" i="1" s="1"/>
  <c r="U54" i="1" s="1"/>
  <c r="M48" i="1"/>
  <c r="S48" i="1" s="1"/>
  <c r="U48" i="1" s="1"/>
  <c r="M20" i="1"/>
  <c r="M47" i="1"/>
  <c r="S47" i="1" s="1"/>
  <c r="U47" i="1" s="1"/>
  <c r="M39" i="1"/>
  <c r="S39" i="1" s="1"/>
  <c r="U39" i="1" s="1"/>
  <c r="M31" i="1"/>
  <c r="S31" i="1" s="1"/>
  <c r="U31" i="1" s="1"/>
  <c r="M21" i="1"/>
  <c r="S21" i="1" s="1"/>
  <c r="U21" i="1" s="1"/>
  <c r="M36" i="1"/>
  <c r="S36" i="1" s="1"/>
  <c r="U36" i="1" s="1"/>
  <c r="M52" i="1"/>
  <c r="S52" i="1" s="1"/>
  <c r="U52" i="1" s="1"/>
  <c r="M37" i="1"/>
  <c r="S37" i="1" s="1"/>
  <c r="U37" i="1" s="1"/>
  <c r="M28" i="1"/>
  <c r="S28" i="1" s="1"/>
  <c r="U28" i="1" s="1"/>
  <c r="M34" i="1"/>
  <c r="S34" i="1" s="1"/>
  <c r="U34" i="1" s="1"/>
  <c r="M69" i="1"/>
  <c r="S69" i="1" s="1"/>
  <c r="U69" i="1" s="1"/>
  <c r="M67" i="1"/>
  <c r="S67" i="1" s="1"/>
  <c r="U67" i="1" s="1"/>
  <c r="M65" i="1"/>
  <c r="S65" i="1" s="1"/>
  <c r="U65" i="1" s="1"/>
  <c r="M63" i="1"/>
  <c r="S63" i="1" s="1"/>
  <c r="U63" i="1" s="1"/>
  <c r="M61" i="1"/>
  <c r="S61" i="1" s="1"/>
  <c r="U61" i="1" s="1"/>
  <c r="M59" i="1"/>
  <c r="S59" i="1" s="1"/>
  <c r="U59" i="1" s="1"/>
  <c r="M57" i="1"/>
  <c r="S57" i="1" s="1"/>
  <c r="U57" i="1" s="1"/>
  <c r="S20" i="1" l="1"/>
  <c r="M71" i="1"/>
  <c r="U20" i="1" l="1"/>
  <c r="U71" i="1" s="1"/>
  <c r="S71" i="1"/>
</calcChain>
</file>

<file path=xl/sharedStrings.xml><?xml version="1.0" encoding="utf-8"?>
<sst xmlns="http://schemas.openxmlformats.org/spreadsheetml/2006/main" count="197" uniqueCount="90">
  <si>
    <t>Municipality</t>
  </si>
  <si>
    <t xml:space="preserve">the Municipality </t>
  </si>
  <si>
    <t>Host or Contiguous</t>
  </si>
  <si>
    <t># of Gas wells in</t>
  </si>
  <si>
    <t>Municipal</t>
  </si>
  <si>
    <t>Population</t>
  </si>
  <si>
    <t>Highway Road Miles</t>
  </si>
  <si>
    <t>in Municipality</t>
  </si>
  <si>
    <t>Boggs</t>
  </si>
  <si>
    <t>Ferguson</t>
  </si>
  <si>
    <t>Huston</t>
  </si>
  <si>
    <t>Miles</t>
  </si>
  <si>
    <t>Penn</t>
  </si>
  <si>
    <t>Total Wells in County</t>
  </si>
  <si>
    <t>N</t>
  </si>
  <si>
    <t>Fee Collected</t>
  </si>
  <si>
    <t>2011 Fees</t>
  </si>
  <si>
    <t>State set-aside for progream operations and development</t>
  </si>
  <si>
    <t>Host municipality</t>
  </si>
  <si>
    <t>fee collected</t>
  </si>
  <si>
    <t>ENTER - Number of Non Traditional Wells in State</t>
  </si>
  <si>
    <t>ENTER -Estimated statewide Fee collected for 2011</t>
  </si>
  <si>
    <t>Estimated Fee available for statewide distribution</t>
  </si>
  <si>
    <t>Local Government Impact Fund (60%)</t>
  </si>
  <si>
    <t>Municipalities Fund</t>
  </si>
  <si>
    <t>TOTAL</t>
  </si>
  <si>
    <t>FUNDS</t>
  </si>
  <si>
    <t>Host &amp; Contiguous</t>
  </si>
  <si>
    <t>% of host</t>
  </si>
  <si>
    <t>population</t>
  </si>
  <si>
    <t xml:space="preserve">%of host </t>
  </si>
  <si>
    <t>% of total</t>
  </si>
  <si>
    <t>Statewide Initiative Fund (40%)</t>
  </si>
  <si>
    <t>TOTALS</t>
  </si>
  <si>
    <t xml:space="preserve">All Municipality Share </t>
  </si>
  <si>
    <t>Clearfield County Municipal Gas Impact Fee Calculator</t>
  </si>
  <si>
    <t>Beccaria</t>
  </si>
  <si>
    <t>Bell</t>
  </si>
  <si>
    <t>Bigler</t>
  </si>
  <si>
    <t>Bloom</t>
  </si>
  <si>
    <t>Bradford</t>
  </si>
  <si>
    <t>Brady</t>
  </si>
  <si>
    <t>Brisbin</t>
  </si>
  <si>
    <t>Burnside Boro</t>
  </si>
  <si>
    <t>Burnside Twp</t>
  </si>
  <si>
    <t>Chest</t>
  </si>
  <si>
    <t>Chester Hill</t>
  </si>
  <si>
    <t>Clearfield</t>
  </si>
  <si>
    <t>Coalport</t>
  </si>
  <si>
    <t>Cooper</t>
  </si>
  <si>
    <t>Covington</t>
  </si>
  <si>
    <t>Curwensville</t>
  </si>
  <si>
    <t>Decatur</t>
  </si>
  <si>
    <t>DuBois</t>
  </si>
  <si>
    <t>Falls Creek</t>
  </si>
  <si>
    <t>Girard</t>
  </si>
  <si>
    <t>Glen Hope</t>
  </si>
  <si>
    <t>Goshen</t>
  </si>
  <si>
    <t>Graham</t>
  </si>
  <si>
    <t>Grampian</t>
  </si>
  <si>
    <t>Greenwood</t>
  </si>
  <si>
    <t>Gulich</t>
  </si>
  <si>
    <t>Houtzdale</t>
  </si>
  <si>
    <t>Irvona</t>
  </si>
  <si>
    <t>Jordan</t>
  </si>
  <si>
    <t>Karthaus</t>
  </si>
  <si>
    <t>Knox</t>
  </si>
  <si>
    <t>Lawrence</t>
  </si>
  <si>
    <t>Lumber City</t>
  </si>
  <si>
    <t>Mahaffey</t>
  </si>
  <si>
    <t>Morris</t>
  </si>
  <si>
    <t>New Washington</t>
  </si>
  <si>
    <t>Newburg</t>
  </si>
  <si>
    <t>Osceola Mills</t>
  </si>
  <si>
    <t>Pike</t>
  </si>
  <si>
    <t>Pine</t>
  </si>
  <si>
    <t>Ramey</t>
  </si>
  <si>
    <t>Sandy</t>
  </si>
  <si>
    <t>Troutville</t>
  </si>
  <si>
    <t xml:space="preserve">Union </t>
  </si>
  <si>
    <t>Wallaceton</t>
  </si>
  <si>
    <t>Westover</t>
  </si>
  <si>
    <t>Woodward</t>
  </si>
  <si>
    <t>C</t>
  </si>
  <si>
    <t>H</t>
  </si>
  <si>
    <t>All Clearfield County</t>
  </si>
  <si>
    <t>&lt;5 Miles</t>
  </si>
  <si>
    <t>Clearfield County Government Allocation</t>
  </si>
  <si>
    <t xml:space="preserve">Clearfield County Host Municipality Share </t>
  </si>
  <si>
    <t>Updated 7.2.2012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</si>
</sst>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4" formatCode="&quot;$&quot;#,##0.00"/>
    <numFmt numFmtId="165" formatCode="&quot;$&quot;#,##0"/>
  </numFmts>
  <fonts count="34" x14ac:knownFonts="1">
    <font>
      <sz val="10"/>
      <name val="Arial"/>
    </font>
    <font>
      <sz val="12"/>
      <name val="Arial"/>
    </font>
    <font>
      <sz val="8"/>
      <name val="Arial"/>
    </font>
    <font>
      <b/>
      <sz val="12"/>
      <name val="Arial"/>
      <family val="2"/>
    </font>
    <font>
      <b/>
      <sz val="16"/>
      <name val="Arial"/>
      <family val="2"/>
    </font>
    <font>
      <b/>
      <sz val="12"/>
      <name val="Arial"/>
    </font>
    <font>
      <b/>
      <u/>
      <sz val="12"/>
      <name val="Arial"/>
      <family val="2"/>
    </font>
    <font>
      <sz val="9"/>
      <name val="Arial"/>
    </font>
    <font>
      <i/>
      <sz val="9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u/>
      <sz val="12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2" applyNumberFormat="0" applyAlignment="0" applyProtection="0"/>
    <xf numFmtId="0" fontId="18" fillId="28" borderId="3" applyNumberFormat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30" borderId="2" applyNumberFormat="0" applyAlignment="0" applyProtection="0"/>
    <xf numFmtId="0" fontId="25" fillId="0" borderId="7" applyNumberFormat="0" applyFill="0" applyAlignment="0" applyProtection="0"/>
    <xf numFmtId="0" fontId="26" fillId="31" borderId="0" applyNumberFormat="0" applyBorder="0" applyAlignment="0" applyProtection="0"/>
    <xf numFmtId="0" fontId="14" fillId="0" borderId="0"/>
    <xf numFmtId="0" fontId="14" fillId="32" borderId="8" applyNumberFormat="0" applyFont="0" applyAlignment="0" applyProtection="0"/>
    <xf numFmtId="0" fontId="27" fillId="27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/>
    <xf numFmtId="165" fontId="1" fillId="0" borderId="1" xfId="0" applyNumberFormat="1" applyFont="1" applyBorder="1"/>
    <xf numFmtId="0" fontId="4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6" fontId="1" fillId="0" borderId="1" xfId="0" applyNumberFormat="1" applyFont="1" applyBorder="1"/>
    <xf numFmtId="164" fontId="1" fillId="0" borderId="1" xfId="0" applyNumberFormat="1" applyFont="1" applyBorder="1"/>
    <xf numFmtId="165" fontId="12" fillId="0" borderId="1" xfId="0" applyNumberFormat="1" applyFont="1" applyBorder="1"/>
    <xf numFmtId="165" fontId="3" fillId="0" borderId="1" xfId="0" applyNumberFormat="1" applyFont="1" applyBorder="1"/>
    <xf numFmtId="0" fontId="6" fillId="0" borderId="1" xfId="0" applyFont="1" applyBorder="1"/>
    <xf numFmtId="165" fontId="6" fillId="0" borderId="1" xfId="0" applyNumberFormat="1" applyFont="1" applyBorder="1"/>
    <xf numFmtId="0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1" xfId="0" applyFont="1" applyBorder="1"/>
    <xf numFmtId="0" fontId="9" fillId="0" borderId="1" xfId="0" applyFont="1" applyBorder="1"/>
    <xf numFmtId="0" fontId="8" fillId="0" borderId="1" xfId="0" applyFont="1" applyBorder="1"/>
    <xf numFmtId="0" fontId="13" fillId="0" borderId="1" xfId="0" applyFont="1" applyBorder="1"/>
    <xf numFmtId="165" fontId="11" fillId="0" borderId="1" xfId="0" applyNumberFormat="1" applyFont="1" applyBorder="1"/>
    <xf numFmtId="0" fontId="13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left"/>
    </xf>
    <xf numFmtId="2" fontId="7" fillId="0" borderId="1" xfId="0" applyNumberFormat="1" applyFont="1" applyBorder="1"/>
    <xf numFmtId="2" fontId="2" fillId="0" borderId="1" xfId="0" applyNumberFormat="1" applyFont="1" applyBorder="1"/>
    <xf numFmtId="2" fontId="14" fillId="0" borderId="1" xfId="37" applyNumberFormat="1" applyBorder="1" applyAlignment="1">
      <alignment wrapText="1"/>
    </xf>
    <xf numFmtId="0" fontId="1" fillId="0" borderId="1" xfId="0" applyFont="1" applyBorder="1" applyAlignment="1">
      <alignment horizontal="center"/>
    </xf>
    <xf numFmtId="0" fontId="14" fillId="0" borderId="1" xfId="37" applyBorder="1" applyAlignment="1">
      <alignment wrapText="1"/>
    </xf>
    <xf numFmtId="0" fontId="13" fillId="0" borderId="1" xfId="0" applyNumberFormat="1" applyFont="1" applyBorder="1"/>
    <xf numFmtId="3" fontId="3" fillId="0" borderId="1" xfId="0" applyNumberFormat="1" applyFont="1" applyBorder="1" applyAlignment="1">
      <alignment horizontal="left"/>
    </xf>
    <xf numFmtId="0" fontId="7" fillId="0" borderId="1" xfId="0" applyNumberFormat="1" applyFont="1" applyBorder="1"/>
    <xf numFmtId="0" fontId="1" fillId="0" borderId="1" xfId="0" applyFont="1" applyBorder="1" applyAlignment="1">
      <alignment horizontal="right"/>
    </xf>
    <xf numFmtId="3" fontId="1" fillId="0" borderId="1" xfId="0" applyNumberFormat="1" applyFont="1" applyBorder="1"/>
    <xf numFmtId="0" fontId="31" fillId="0" borderId="1" xfId="0" applyFont="1" applyBorder="1"/>
    <xf numFmtId="0" fontId="32" fillId="0" borderId="1" xfId="0" applyFont="1" applyBorder="1"/>
    <xf numFmtId="165" fontId="31" fillId="0" borderId="1" xfId="0" applyNumberFormat="1" applyFont="1" applyBorder="1"/>
    <xf numFmtId="165" fontId="33" fillId="0" borderId="1" xfId="0" applyNumberFormat="1" applyFont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 2" xfId="38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3</xdr:row>
      <xdr:rowOff>85725</xdr:rowOff>
    </xdr:from>
    <xdr:ext cx="8467725" cy="7067550"/>
    <xdr:sp macro="" textlink="">
      <xdr:nvSpPr>
        <xdr:cNvPr id="2" name="Rectangle 1"/>
        <xdr:cNvSpPr/>
      </xdr:nvSpPr>
      <xdr:spPr>
        <a:xfrm>
          <a:off x="2085975" y="638175"/>
          <a:ext cx="8467725" cy="70675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endParaRPr lang="en-US" sz="5400" b="1" cap="none" spc="150">
            <a:ln w="11430"/>
            <a:solidFill>
              <a:srgbClr val="F8F8F8"/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  <xdr:oneCellAnchor>
    <xdr:from>
      <xdr:col>14</xdr:col>
      <xdr:colOff>645050</xdr:colOff>
      <xdr:row>38</xdr:row>
      <xdr:rowOff>114976</xdr:rowOff>
    </xdr:from>
    <xdr:ext cx="184730" cy="937629"/>
    <xdr:sp macro="" textlink="">
      <xdr:nvSpPr>
        <xdr:cNvPr id="4" name="Rectangle 3"/>
        <xdr:cNvSpPr/>
      </xdr:nvSpPr>
      <xdr:spPr>
        <a:xfrm>
          <a:off x="10538760" y="7074371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endParaRPr lang="en-US" sz="5400" b="1" cap="none" spc="150">
            <a:ln w="11430"/>
            <a:solidFill>
              <a:srgbClr val="F8F8F8"/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193713</xdr:colOff>
      <xdr:row>39</xdr:row>
      <xdr:rowOff>71351</xdr:rowOff>
    </xdr:from>
    <xdr:ext cx="11280291" cy="2560689"/>
    <xdr:sp macro="" textlink="">
      <xdr:nvSpPr>
        <xdr:cNvPr id="5" name="Rectangle 4"/>
        <xdr:cNvSpPr/>
      </xdr:nvSpPr>
      <xdr:spPr>
        <a:xfrm rot="19608150">
          <a:off x="3112665" y="7230464"/>
          <a:ext cx="11280291" cy="256068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200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ESTIMATED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7"/>
  <sheetViews>
    <sheetView tabSelected="1" topLeftCell="L57" zoomScale="150" zoomScaleNormal="150" workbookViewId="0">
      <selection activeCell="C1" sqref="C1"/>
    </sheetView>
  </sheetViews>
  <sheetFormatPr defaultRowHeight="15" x14ac:dyDescent="0.2"/>
  <cols>
    <col min="1" max="1" width="0.5703125" style="2" customWidth="1"/>
    <col min="2" max="2" width="1.28515625" style="2" customWidth="1"/>
    <col min="3" max="3" width="15.42578125" style="2" customWidth="1"/>
    <col min="4" max="4" width="1.42578125" style="2" customWidth="1"/>
    <col min="5" max="5" width="25.140625" style="2" customWidth="1"/>
    <col min="6" max="6" width="4.28515625" style="2" customWidth="1"/>
    <col min="7" max="7" width="21.85546875" style="2" customWidth="1"/>
    <col min="8" max="8" width="3.140625" style="2" customWidth="1"/>
    <col min="9" max="9" width="14.28515625" style="2" customWidth="1"/>
    <col min="10" max="10" width="10.140625" style="2" customWidth="1"/>
    <col min="11" max="11" width="9.85546875" style="2" customWidth="1"/>
    <col min="12" max="12" width="22.85546875" style="2" customWidth="1"/>
    <col min="13" max="13" width="9.85546875" style="2" customWidth="1"/>
    <col min="14" max="14" width="8.140625" style="2" customWidth="1"/>
    <col min="15" max="15" width="18" style="2" customWidth="1"/>
    <col min="16" max="16" width="1.42578125" style="2" customWidth="1"/>
    <col min="17" max="17" width="20" style="2" customWidth="1"/>
    <col min="18" max="18" width="1.140625" style="2" customWidth="1"/>
    <col min="19" max="19" width="19.7109375" style="2" customWidth="1"/>
    <col min="20" max="20" width="1.5703125" style="2" customWidth="1"/>
    <col min="21" max="21" width="16.5703125" style="2" customWidth="1"/>
    <col min="22" max="22" width="1.7109375" style="2" customWidth="1"/>
    <col min="23" max="23" width="18.85546875" style="2" customWidth="1"/>
    <col min="24" max="16384" width="9.140625" style="1"/>
  </cols>
  <sheetData>
    <row r="1" spans="3:19" ht="19.5" customHeight="1" x14ac:dyDescent="0.3">
      <c r="C1" s="4" t="s">
        <v>35</v>
      </c>
      <c r="J1" s="5" t="s">
        <v>16</v>
      </c>
      <c r="Q1" s="6" t="s">
        <v>89</v>
      </c>
    </row>
    <row r="2" spans="3:19" ht="9" customHeight="1" x14ac:dyDescent="0.25">
      <c r="C2" s="7"/>
    </row>
    <row r="3" spans="3:19" x14ac:dyDescent="0.2">
      <c r="D3" s="2" t="s">
        <v>20</v>
      </c>
      <c r="L3" s="2">
        <v>4905</v>
      </c>
    </row>
    <row r="4" spans="3:19" ht="9.75" customHeight="1" x14ac:dyDescent="0.2"/>
    <row r="5" spans="3:19" x14ac:dyDescent="0.2">
      <c r="D5" s="2" t="s">
        <v>21</v>
      </c>
      <c r="L5" s="3">
        <v>206000000</v>
      </c>
    </row>
    <row r="6" spans="3:19" x14ac:dyDescent="0.2">
      <c r="D6" s="2" t="s">
        <v>17</v>
      </c>
      <c r="L6" s="8">
        <v>23000000</v>
      </c>
    </row>
    <row r="7" spans="3:19" x14ac:dyDescent="0.2">
      <c r="D7" s="2" t="s">
        <v>22</v>
      </c>
      <c r="L7" s="3">
        <f>+L5-L6</f>
        <v>183000000</v>
      </c>
    </row>
    <row r="8" spans="3:19" ht="8.25" customHeight="1" x14ac:dyDescent="0.2">
      <c r="L8" s="9"/>
    </row>
    <row r="9" spans="3:19" ht="18" x14ac:dyDescent="0.25">
      <c r="C9" s="5" t="s">
        <v>23</v>
      </c>
      <c r="G9" s="10">
        <f>+L7*0.6</f>
        <v>109800000</v>
      </c>
      <c r="I9" s="5" t="s">
        <v>32</v>
      </c>
      <c r="L9" s="10">
        <f>+L7*0.4</f>
        <v>73200000</v>
      </c>
    </row>
    <row r="10" spans="3:19" ht="13.5" customHeight="1" x14ac:dyDescent="0.25">
      <c r="C10" s="5"/>
      <c r="G10" s="11"/>
      <c r="J10" s="5"/>
      <c r="K10" s="5"/>
      <c r="L10" s="9"/>
      <c r="O10" s="11"/>
    </row>
    <row r="11" spans="3:19" ht="15.75" x14ac:dyDescent="0.25">
      <c r="C11" s="12" t="s">
        <v>87</v>
      </c>
      <c r="G11" s="36">
        <f>+(G9*0.36)*(E72/L3)</f>
        <v>1055691.7431192661</v>
      </c>
      <c r="J11" s="5"/>
      <c r="K11" s="5"/>
      <c r="L11" s="9"/>
      <c r="O11" s="11"/>
    </row>
    <row r="12" spans="3:19" ht="9" customHeight="1" x14ac:dyDescent="0.25">
      <c r="C12" s="5"/>
      <c r="G12" s="11"/>
      <c r="J12" s="5"/>
      <c r="K12" s="5"/>
      <c r="L12" s="9"/>
      <c r="O12" s="11"/>
    </row>
    <row r="13" spans="3:19" ht="14.25" customHeight="1" x14ac:dyDescent="0.25">
      <c r="C13" s="5" t="s">
        <v>88</v>
      </c>
      <c r="G13" s="13">
        <f>+(G9*0.37)*(E72/L3)</f>
        <v>1085016.5137614678</v>
      </c>
      <c r="J13" s="5"/>
      <c r="K13" s="5"/>
      <c r="L13" s="9"/>
      <c r="O13" s="11"/>
    </row>
    <row r="14" spans="3:19" ht="9" customHeight="1" x14ac:dyDescent="0.25">
      <c r="C14" s="5"/>
      <c r="G14" s="11"/>
      <c r="J14" s="5"/>
      <c r="K14" s="5"/>
      <c r="L14" s="9"/>
      <c r="O14" s="11"/>
    </row>
    <row r="15" spans="3:19" ht="14.25" customHeight="1" x14ac:dyDescent="0.25">
      <c r="C15" s="5" t="s">
        <v>34</v>
      </c>
      <c r="G15" s="13">
        <f>+(G9*0.27)*(E72/L3)</f>
        <v>791768.80733944965</v>
      </c>
      <c r="J15" s="5"/>
      <c r="K15" s="5"/>
      <c r="L15" s="9"/>
      <c r="O15" s="14">
        <v>1</v>
      </c>
      <c r="Q15" s="15">
        <v>2</v>
      </c>
      <c r="S15" s="15">
        <v>3</v>
      </c>
    </row>
    <row r="16" spans="3:19" ht="10.5" customHeight="1" x14ac:dyDescent="0.2">
      <c r="L16" s="9"/>
    </row>
    <row r="17" spans="3:23" ht="15.75" x14ac:dyDescent="0.25">
      <c r="C17" s="2" t="s">
        <v>0</v>
      </c>
      <c r="E17" s="2" t="s">
        <v>3</v>
      </c>
      <c r="G17" s="2" t="s">
        <v>2</v>
      </c>
      <c r="I17" s="2" t="s">
        <v>4</v>
      </c>
      <c r="J17" s="16" t="s">
        <v>31</v>
      </c>
      <c r="K17" s="17" t="s">
        <v>28</v>
      </c>
      <c r="L17" s="2" t="s">
        <v>6</v>
      </c>
      <c r="M17" s="16" t="s">
        <v>31</v>
      </c>
      <c r="N17" s="18" t="s">
        <v>30</v>
      </c>
      <c r="O17" s="2" t="s">
        <v>18</v>
      </c>
      <c r="Q17" s="2" t="s">
        <v>2</v>
      </c>
      <c r="S17" s="19" t="s">
        <v>85</v>
      </c>
      <c r="U17" s="33" t="s">
        <v>25</v>
      </c>
      <c r="V17" s="5"/>
      <c r="W17" s="2" t="s">
        <v>0</v>
      </c>
    </row>
    <row r="18" spans="3:23" ht="15.75" x14ac:dyDescent="0.25">
      <c r="E18" s="2" t="s">
        <v>1</v>
      </c>
      <c r="G18" s="2" t="s">
        <v>0</v>
      </c>
      <c r="I18" s="2" t="s">
        <v>5</v>
      </c>
      <c r="J18" s="16" t="s">
        <v>5</v>
      </c>
      <c r="K18" s="17" t="s">
        <v>29</v>
      </c>
      <c r="L18" s="2" t="s">
        <v>7</v>
      </c>
      <c r="M18" s="16" t="s">
        <v>11</v>
      </c>
      <c r="N18" s="18" t="s">
        <v>11</v>
      </c>
      <c r="O18" s="2" t="s">
        <v>19</v>
      </c>
      <c r="Q18" s="2" t="s">
        <v>15</v>
      </c>
      <c r="S18" s="2" t="s">
        <v>24</v>
      </c>
      <c r="U18" s="33" t="s">
        <v>26</v>
      </c>
      <c r="V18" s="5"/>
    </row>
    <row r="19" spans="3:23" ht="9.75" customHeight="1" x14ac:dyDescent="0.2">
      <c r="Q19" s="20">
        <f>+G15/2</f>
        <v>395884.40366972482</v>
      </c>
      <c r="S19" s="20">
        <f>+G15/2</f>
        <v>395884.40366972482</v>
      </c>
      <c r="U19" s="34"/>
    </row>
    <row r="20" spans="3:23" ht="15.75" x14ac:dyDescent="0.25">
      <c r="C20" s="5" t="s">
        <v>36</v>
      </c>
      <c r="E20" s="2">
        <v>1</v>
      </c>
      <c r="G20" s="21" t="s">
        <v>84</v>
      </c>
      <c r="I20" s="22">
        <v>1782</v>
      </c>
      <c r="J20" s="23">
        <f>+(I20/I71)*100</f>
        <v>2.1827000808407435</v>
      </c>
      <c r="K20" s="24">
        <f>+(I20/J77)*100</f>
        <v>2.4340937030460319</v>
      </c>
      <c r="L20" s="25">
        <v>25.51</v>
      </c>
      <c r="M20" s="23">
        <f>+(L20/L71)*100</f>
        <v>2.2473592867651595</v>
      </c>
      <c r="N20" s="24">
        <f>+(L20/M77)*100</f>
        <v>2.3402596211182973</v>
      </c>
      <c r="O20" s="11">
        <f>+(G9*0.37)*(E20/L3)</f>
        <v>8282.5688073394504</v>
      </c>
      <c r="Q20" s="11">
        <f>+((G15*0.5)*0.5)*(K20/100)+((G15*0.5)*0.5)*(N20/100)</f>
        <v>9450.4600932268186</v>
      </c>
      <c r="S20" s="11">
        <f>+((G15*0.5)*0.5)*(J20/100)+((G15*0.5)*0.5)*(M20/100)</f>
        <v>8768.9570548307056</v>
      </c>
      <c r="U20" s="35">
        <f t="shared" ref="U20:U28" si="0">SUM(O20:S20)</f>
        <v>26501.985955396976</v>
      </c>
      <c r="V20" s="11"/>
      <c r="W20" s="5" t="s">
        <v>36</v>
      </c>
    </row>
    <row r="21" spans="3:23" ht="15.75" x14ac:dyDescent="0.25">
      <c r="C21" s="5" t="s">
        <v>37</v>
      </c>
      <c r="E21" s="2">
        <v>0</v>
      </c>
      <c r="G21" s="26" t="s">
        <v>83</v>
      </c>
      <c r="I21" s="22">
        <v>760</v>
      </c>
      <c r="J21" s="23">
        <f>+(I21/I71)*100</f>
        <v>0.93089341270424542</v>
      </c>
      <c r="K21" s="24">
        <f>+(I21/J77)*100</f>
        <v>1.0381095478759732</v>
      </c>
      <c r="L21" s="27">
        <v>42.56</v>
      </c>
      <c r="M21" s="23">
        <f>+(L21/L71)*100</f>
        <v>3.7494163561240765</v>
      </c>
      <c r="N21" s="24">
        <f>+(L21/M77)*100</f>
        <v>3.9044080546763915</v>
      </c>
      <c r="O21" s="28">
        <f>+(G9*0.37)*(E21/L3)</f>
        <v>0</v>
      </c>
      <c r="Q21" s="11">
        <f>+((G15*0.5)*0.5)*(K21/100)+((G15*0.5)*0.5)*(N21/100)</f>
        <v>9783.3281685678048</v>
      </c>
      <c r="S21" s="11">
        <f>+((G15*0.5)*0.5)*(J21/100)+((G15*0.5)*0.5)*(M21/100)</f>
        <v>9264.3082091109391</v>
      </c>
      <c r="U21" s="35">
        <f t="shared" si="0"/>
        <v>19047.636377678744</v>
      </c>
      <c r="V21" s="11"/>
      <c r="W21" s="5" t="s">
        <v>37</v>
      </c>
    </row>
    <row r="22" spans="3:23" ht="15.75" x14ac:dyDescent="0.25">
      <c r="C22" s="5" t="s">
        <v>38</v>
      </c>
      <c r="E22" s="2">
        <v>0</v>
      </c>
      <c r="G22" s="26" t="s">
        <v>83</v>
      </c>
      <c r="I22" s="22">
        <v>1289</v>
      </c>
      <c r="J22" s="23">
        <f>+(I22/I71)*100</f>
        <v>1.5788442223365422</v>
      </c>
      <c r="K22" s="24">
        <f>+(I22/J77)*100</f>
        <v>1.7606884305422756</v>
      </c>
      <c r="L22" s="27">
        <v>15.86</v>
      </c>
      <c r="M22" s="23">
        <f>+(L22/L71)*100</f>
        <v>1.397221414664658</v>
      </c>
      <c r="N22" s="24">
        <f>+(L22/M77)*100</f>
        <v>1.4549791293977341</v>
      </c>
      <c r="O22" s="28">
        <f>+(G9*0.37)*(E22/L3)</f>
        <v>0</v>
      </c>
      <c r="Q22" s="11">
        <f>+((G15*0.5)*0.5)*(K22/100)+((G15*0.5)*0.5)*(N22/100)</f>
        <v>6365.1631718346498</v>
      </c>
      <c r="S22" s="11">
        <f>+((G15*0.5)*0.5)*(J22/100)+((G15*0.5)*0.5)*(M22/100)</f>
        <v>5890.8898499308998</v>
      </c>
      <c r="U22" s="35">
        <f t="shared" si="0"/>
        <v>12256.053021765551</v>
      </c>
      <c r="V22" s="11"/>
      <c r="W22" s="5" t="s">
        <v>38</v>
      </c>
    </row>
    <row r="23" spans="3:23" ht="15.75" x14ac:dyDescent="0.25">
      <c r="C23" s="5" t="s">
        <v>39</v>
      </c>
      <c r="E23" s="2">
        <v>0</v>
      </c>
      <c r="G23" s="26" t="s">
        <v>83</v>
      </c>
      <c r="I23" s="22">
        <v>414</v>
      </c>
      <c r="J23" s="23">
        <f>+(I23/I71)*100</f>
        <v>0.50709193797310215</v>
      </c>
      <c r="K23" s="24">
        <f>+(I23/J77)*100</f>
        <v>0.56549651686928015</v>
      </c>
      <c r="L23" s="27">
        <v>15.49</v>
      </c>
      <c r="M23" s="23">
        <f>+(L23/L71)*100</f>
        <v>1.3646254548017374</v>
      </c>
      <c r="N23" s="24">
        <f>+(L23/M77)*100</f>
        <v>1.4210357323058576</v>
      </c>
      <c r="O23" s="2">
        <v>0</v>
      </c>
      <c r="Q23" s="11">
        <f>+((G15*0.5)*0.5)*(K23/100)+((G15*0.5)*0.5)*(N23/100)</f>
        <v>3932.1856741768834</v>
      </c>
      <c r="S23" s="11">
        <f>+((G15*0.5)*0.5)*(J23/100)+((G15*0.5)*0.5)*(M23/100)</f>
        <v>3704.9186193845972</v>
      </c>
      <c r="U23" s="35">
        <f t="shared" si="0"/>
        <v>7637.1042935614805</v>
      </c>
      <c r="V23" s="11"/>
      <c r="W23" s="5" t="s">
        <v>39</v>
      </c>
    </row>
    <row r="24" spans="3:23" ht="15.75" x14ac:dyDescent="0.25">
      <c r="C24" s="5" t="s">
        <v>8</v>
      </c>
      <c r="E24" s="2">
        <v>1</v>
      </c>
      <c r="G24" s="26" t="s">
        <v>84</v>
      </c>
      <c r="I24" s="22">
        <v>1751</v>
      </c>
      <c r="J24" s="23">
        <f>+(I24/I71)*100</f>
        <v>2.144729428480439</v>
      </c>
      <c r="K24" s="24">
        <f>+(I24/J77)*100</f>
        <v>2.3917497609616172</v>
      </c>
      <c r="L24" s="27">
        <v>27.39</v>
      </c>
      <c r="M24" s="23">
        <f>+(L24/L71)*100</f>
        <v>2.4129820017443246</v>
      </c>
      <c r="N24" s="24">
        <f>+(L24/M77)*100</f>
        <v>2.5127287739094539</v>
      </c>
      <c r="O24" s="11">
        <f>+(G9*0.37)*(E24/L3)</f>
        <v>8282.5688073394504</v>
      </c>
      <c r="Q24" s="11">
        <f>+((G15*0.5)*0.5)*(K24/100)+((G15*0.5)*0.5)*(N24/100)</f>
        <v>9708.0328004419989</v>
      </c>
      <c r="S24" s="11">
        <f>+((G15*0.5)*0.5)*(J24/100)+((G15*0.5)*0.5)*(M24/100)</f>
        <v>9021.6343582660957</v>
      </c>
      <c r="U24" s="35">
        <f t="shared" si="0"/>
        <v>27012.235966047545</v>
      </c>
      <c r="V24" s="11"/>
      <c r="W24" s="5" t="s">
        <v>8</v>
      </c>
    </row>
    <row r="25" spans="3:23" ht="15.75" x14ac:dyDescent="0.25">
      <c r="C25" s="5" t="s">
        <v>40</v>
      </c>
      <c r="E25" s="2">
        <v>0</v>
      </c>
      <c r="G25" s="26" t="s">
        <v>83</v>
      </c>
      <c r="I25" s="22">
        <v>3034</v>
      </c>
      <c r="J25" s="23">
        <f>+(I25/I71)*100</f>
        <v>3.7162244922956318</v>
      </c>
      <c r="K25" s="24">
        <f>+(I25/J77)*100</f>
        <v>4.1442425898101352</v>
      </c>
      <c r="L25" s="27">
        <v>40.93</v>
      </c>
      <c r="M25" s="23">
        <f>+(L25/L71)*100</f>
        <v>3.6058179383495879</v>
      </c>
      <c r="N25" s="24">
        <f>+(L25/M77)*100</f>
        <v>3.7548736296500165</v>
      </c>
      <c r="O25" s="2">
        <v>0</v>
      </c>
      <c r="Q25" s="11">
        <f>+((G15*0.5)*0.5)*(K25/100)+((G15*0.5)*0.5)*(N25/100)</f>
        <v>15635.684570294165</v>
      </c>
      <c r="S25" s="11">
        <f>+((G15*0.5)*0.5)*(J25/100)+((G15*0.5)*0.5)*(M25/100)</f>
        <v>14493.412006502025</v>
      </c>
      <c r="U25" s="35">
        <f t="shared" si="0"/>
        <v>30129.09657679619</v>
      </c>
      <c r="V25" s="11"/>
      <c r="W25" s="5" t="s">
        <v>40</v>
      </c>
    </row>
    <row r="26" spans="3:23" ht="15.75" x14ac:dyDescent="0.25">
      <c r="C26" s="5" t="s">
        <v>41</v>
      </c>
      <c r="E26" s="2">
        <v>1</v>
      </c>
      <c r="G26" s="26" t="s">
        <v>84</v>
      </c>
      <c r="I26" s="22">
        <v>2000</v>
      </c>
      <c r="J26" s="23">
        <f>+(I26/I71)*100</f>
        <v>2.449719507116435</v>
      </c>
      <c r="K26" s="24">
        <f>+(I26/J77)*100</f>
        <v>2.7318672312525614</v>
      </c>
      <c r="L26" s="27">
        <v>52.73</v>
      </c>
      <c r="M26" s="23">
        <f>+(L26/L71)*100</f>
        <v>4.6453647664103039</v>
      </c>
      <c r="N26" s="24">
        <f>+(L26/M77)*100</f>
        <v>4.8373927801476997</v>
      </c>
      <c r="O26" s="11">
        <f>+(G9*0.37)*(E26/L3)</f>
        <v>8282.5688073394504</v>
      </c>
      <c r="Q26" s="11">
        <f>+((G15*0.5)*0.5)*(K26/100)+((G15*0.5)*0.5)*(N26/100)</f>
        <v>14982.759929171434</v>
      </c>
      <c r="S26" s="11">
        <f>+((G15*0.5)*0.5)*(J26/100)+((G15*0.5)*0.5)*(M26/100)</f>
        <v>14044.166033057878</v>
      </c>
      <c r="U26" s="35">
        <f t="shared" si="0"/>
        <v>37309.494769568759</v>
      </c>
      <c r="V26" s="11"/>
      <c r="W26" s="5" t="s">
        <v>41</v>
      </c>
    </row>
    <row r="27" spans="3:23" ht="15.75" x14ac:dyDescent="0.25">
      <c r="C27" s="5" t="s">
        <v>42</v>
      </c>
      <c r="E27" s="2">
        <v>0</v>
      </c>
      <c r="G27" s="26" t="s">
        <v>83</v>
      </c>
      <c r="I27" s="22">
        <v>411</v>
      </c>
      <c r="J27" s="23">
        <f>+(I27/I71)*100</f>
        <v>0.50341735871242743</v>
      </c>
      <c r="K27" s="24">
        <f>+(I27/J77)*100</f>
        <v>0.56139871602240132</v>
      </c>
      <c r="L27" s="27">
        <v>4.92</v>
      </c>
      <c r="M27" s="23">
        <f>+(L27/L71)*100</f>
        <v>0.43343816898802762</v>
      </c>
      <c r="N27" s="24">
        <f>+(L27/M77)*100</f>
        <v>0.45135544241089859</v>
      </c>
      <c r="O27" s="2">
        <v>0</v>
      </c>
      <c r="Q27" s="11">
        <f>+((G15*0.5)*0.5)*(K27/100)+((G15*0.5)*0.5)*(N27/100)</f>
        <v>2004.6678803770046</v>
      </c>
      <c r="S27" s="11">
        <f>+((G15*0.5)*0.5)*(J27/100)+((G15*0.5)*0.5)*(M27/100)</f>
        <v>1854.4324595419</v>
      </c>
      <c r="U27" s="35">
        <f t="shared" si="0"/>
        <v>3859.1003399189049</v>
      </c>
      <c r="V27" s="11"/>
      <c r="W27" s="5" t="s">
        <v>42</v>
      </c>
    </row>
    <row r="28" spans="3:23" ht="15.75" x14ac:dyDescent="0.25">
      <c r="C28" s="5" t="s">
        <v>43</v>
      </c>
      <c r="E28" s="2">
        <v>0</v>
      </c>
      <c r="G28" s="26" t="s">
        <v>14</v>
      </c>
      <c r="I28" s="22">
        <v>234</v>
      </c>
      <c r="J28" s="23">
        <f>+(I28/I71)*100</f>
        <v>0.2866171823326229</v>
      </c>
      <c r="K28" s="24"/>
      <c r="L28" s="27">
        <v>3.65</v>
      </c>
      <c r="M28" s="23">
        <f>+(L28/L71)*100</f>
        <v>0.32155473918827249</v>
      </c>
      <c r="N28" s="24"/>
      <c r="O28" s="2">
        <v>0</v>
      </c>
      <c r="Q28" s="2">
        <v>0</v>
      </c>
      <c r="S28" s="11">
        <f>+((G15*0.5)*0.5)*(J28/100)+((G15*0.5)*0.5)*(M28/100)</f>
        <v>1203.8288923998518</v>
      </c>
      <c r="U28" s="35">
        <f t="shared" si="0"/>
        <v>1203.8288923998518</v>
      </c>
      <c r="V28" s="11"/>
      <c r="W28" s="5" t="s">
        <v>43</v>
      </c>
    </row>
    <row r="29" spans="3:23" ht="15.75" x14ac:dyDescent="0.25">
      <c r="C29" s="5" t="s">
        <v>44</v>
      </c>
      <c r="E29" s="2">
        <v>0</v>
      </c>
      <c r="G29" s="21" t="s">
        <v>86</v>
      </c>
      <c r="I29" s="22">
        <v>1076</v>
      </c>
      <c r="J29" s="23">
        <f>+(I29/I71)*100</f>
        <v>1.3179490948286421</v>
      </c>
      <c r="K29" s="24">
        <f>+(I29/J77)*100</f>
        <v>1.4697445704138778</v>
      </c>
      <c r="L29" s="27">
        <v>44.87</v>
      </c>
      <c r="M29" s="23">
        <f>+(L29/L71)*100</f>
        <v>3.9529208622952847</v>
      </c>
      <c r="N29" s="24">
        <f>+(L29/M77)*100</f>
        <v>4.116324939222971</v>
      </c>
      <c r="O29" s="2">
        <v>0</v>
      </c>
      <c r="Q29" s="11">
        <f>+((G15*0.5)*0.5)*(K29/100)+((G15*0.5)*0.5)*(N29/100)</f>
        <v>11057.18898340108</v>
      </c>
      <c r="S29" s="11">
        <f>+((G15*0.5)*0.5)*(J29/100)+((G15*0.5)*0.5)*(M29/100)</f>
        <v>10433.276048983367</v>
      </c>
      <c r="U29" s="35">
        <f t="shared" ref="U29:U70" si="1">SUM(O29:S29)</f>
        <v>21490.465032384447</v>
      </c>
      <c r="V29" s="11"/>
      <c r="W29" s="5" t="s">
        <v>44</v>
      </c>
    </row>
    <row r="30" spans="3:23" ht="15.75" x14ac:dyDescent="0.25">
      <c r="C30" s="5" t="s">
        <v>45</v>
      </c>
      <c r="E30" s="2">
        <v>1</v>
      </c>
      <c r="G30" s="21" t="s">
        <v>84</v>
      </c>
      <c r="I30" s="22">
        <v>515</v>
      </c>
      <c r="J30" s="23">
        <f>+(I30/I71)*100</f>
        <v>0.63080277308248212</v>
      </c>
      <c r="K30" s="24">
        <f>+(I30/J77)*100</f>
        <v>0.70345581204753449</v>
      </c>
      <c r="L30" s="27">
        <v>17.559999999999999</v>
      </c>
      <c r="M30" s="23">
        <f>+(L30/L71)*100</f>
        <v>1.5469866356564563</v>
      </c>
      <c r="N30" s="24">
        <f>+(L30/M77)*100</f>
        <v>1.6109352781982476</v>
      </c>
      <c r="O30" s="11">
        <f>+(G9*0.37)*(E30/L3)</f>
        <v>8282.5688073394504</v>
      </c>
      <c r="Q30" s="11">
        <f>+((G15*0.5)*0.5)*(K30/100)+((G15*0.5)*0.5)*(N30/100)</f>
        <v>4581.1566831023783</v>
      </c>
      <c r="S30" s="11">
        <f>+((G15*0.5)*0.5)*(J30/100)+((G15*0.5)*0.5)*(M30/100)</f>
        <v>4310.7643069842861</v>
      </c>
      <c r="U30" s="35">
        <f t="shared" si="1"/>
        <v>17174.489797426115</v>
      </c>
      <c r="V30" s="11"/>
      <c r="W30" s="5" t="s">
        <v>45</v>
      </c>
    </row>
    <row r="31" spans="3:23" ht="15.75" x14ac:dyDescent="0.25">
      <c r="C31" s="5" t="s">
        <v>46</v>
      </c>
      <c r="E31" s="2">
        <v>0</v>
      </c>
      <c r="G31" s="21" t="s">
        <v>86</v>
      </c>
      <c r="I31" s="22">
        <v>883</v>
      </c>
      <c r="J31" s="23">
        <f>+(I31/I71)*100</f>
        <v>1.0815511623919063</v>
      </c>
      <c r="K31" s="24">
        <f>+(I31/J77)*100</f>
        <v>1.2061193825980059</v>
      </c>
      <c r="L31" s="27">
        <v>5.36</v>
      </c>
      <c r="M31" s="23">
        <f>+(L31/L71)*100</f>
        <v>0.47220093206825781</v>
      </c>
      <c r="N31" s="24">
        <f>+(L31/M77)*100</f>
        <v>0.49172056327691394</v>
      </c>
      <c r="O31" s="2">
        <v>0</v>
      </c>
      <c r="Q31" s="11">
        <f>+((G15*0.5)*0.5)*(K31/100)+((G15*0.5)*0.5)*(N31/100)</f>
        <v>3360.7417724966526</v>
      </c>
      <c r="S31" s="11">
        <f>+((G15*0.5)*0.5)*(J31/100)+((G15*0.5)*0.5)*(M31/100)</f>
        <v>3075.5311068297397</v>
      </c>
      <c r="U31" s="35">
        <f t="shared" si="1"/>
        <v>6436.2728793263923</v>
      </c>
      <c r="V31" s="11"/>
      <c r="W31" s="5" t="s">
        <v>46</v>
      </c>
    </row>
    <row r="32" spans="3:23" ht="15.75" x14ac:dyDescent="0.25">
      <c r="C32" s="5" t="s">
        <v>47</v>
      </c>
      <c r="E32" s="2">
        <v>0</v>
      </c>
      <c r="G32" s="26" t="s">
        <v>83</v>
      </c>
      <c r="I32" s="22">
        <v>6215</v>
      </c>
      <c r="J32" s="23">
        <f>+(I32/I71)*100</f>
        <v>7.6125033683643224</v>
      </c>
      <c r="K32" s="24">
        <f>+(I32/J77)*100</f>
        <v>8.4892774211173325</v>
      </c>
      <c r="L32" s="27">
        <v>37.68</v>
      </c>
      <c r="M32" s="23">
        <f>+(L32/L71)*100</f>
        <v>3.3195020746887969</v>
      </c>
      <c r="N32" s="24">
        <f>+(L32/M77)*100</f>
        <v>3.4567221687078575</v>
      </c>
      <c r="O32" s="2">
        <v>0</v>
      </c>
      <c r="Q32" s="11">
        <f>+((G15*0.5)*0.5)*(K32/100)+((G15*0.5)*0.5)*(N32/100)</f>
        <v>23646.174619283611</v>
      </c>
      <c r="S32" s="11">
        <f>+((G15*0.5)*0.5)*(J32/100)+((G15*0.5)*0.5)*(M32/100)</f>
        <v>21639.052278686351</v>
      </c>
      <c r="U32" s="35">
        <f t="shared" si="1"/>
        <v>45285.226897969958</v>
      </c>
      <c r="V32" s="11"/>
      <c r="W32" s="5" t="s">
        <v>47</v>
      </c>
    </row>
    <row r="33" spans="3:23" ht="15.75" x14ac:dyDescent="0.25">
      <c r="C33" s="5" t="s">
        <v>48</v>
      </c>
      <c r="E33" s="2">
        <v>0</v>
      </c>
      <c r="G33" s="21" t="s">
        <v>83</v>
      </c>
      <c r="I33" s="22">
        <v>523</v>
      </c>
      <c r="J33" s="23">
        <f>+(I33/I71)*100</f>
        <v>0.6406016511109478</v>
      </c>
      <c r="K33" s="24">
        <f>+(I33/J77)*100</f>
        <v>0.71438328097254478</v>
      </c>
      <c r="L33" s="27">
        <v>4.91</v>
      </c>
      <c r="M33" s="23">
        <f>+(L33/L71)*100</f>
        <v>0.43255719709984058</v>
      </c>
      <c r="N33" s="24">
        <f>+(L33/M77)*100</f>
        <v>0.45043805330030734</v>
      </c>
      <c r="O33" s="2">
        <v>0</v>
      </c>
      <c r="Q33" s="11">
        <f>+((G15*0.5)*0.5)*(K33/100)+((G15*0.5)*0.5)*(N33/100)</f>
        <v>2305.6729965019063</v>
      </c>
      <c r="S33" s="11">
        <f>+((G15*0.5)*0.5)*(J33/100)+((G15*0.5)*0.5)*(M33/100)</f>
        <v>2124.2342533340834</v>
      </c>
      <c r="U33" s="35">
        <f t="shared" si="1"/>
        <v>4429.9072498359892</v>
      </c>
      <c r="V33" s="11"/>
      <c r="W33" s="5" t="s">
        <v>48</v>
      </c>
    </row>
    <row r="34" spans="3:23" ht="15.75" x14ac:dyDescent="0.25">
      <c r="C34" s="5" t="s">
        <v>49</v>
      </c>
      <c r="E34" s="2">
        <v>4</v>
      </c>
      <c r="G34" s="26" t="s">
        <v>84</v>
      </c>
      <c r="I34" s="22">
        <v>2704</v>
      </c>
      <c r="J34" s="23">
        <f>+(I34/I71)*100</f>
        <v>3.3120207736214207</v>
      </c>
      <c r="K34" s="24">
        <f>+(I34/J77)*100</f>
        <v>3.6934844966534626</v>
      </c>
      <c r="L34" s="27">
        <v>39.770000000000003</v>
      </c>
      <c r="M34" s="23">
        <f>+(L34/L71)*100</f>
        <v>3.5036251993198904</v>
      </c>
      <c r="N34" s="24">
        <f>+(L34/M77)*100</f>
        <v>3.6484564928214307</v>
      </c>
      <c r="O34" s="11">
        <f>+(G9*0.37)*(E34/L3)</f>
        <v>33130.275229357801</v>
      </c>
      <c r="Q34" s="11">
        <f>+((G15*0.5)*0.5)*(K34/100)+((G15*0.5)*0.5)*(N34/100)</f>
        <v>14532.799651982888</v>
      </c>
      <c r="S34" s="11">
        <f>+((G15*0.5)*0.5)*(J34/100)+((G15*0.5)*0.5)*(M34/100)</f>
        <v>13491.039708109161</v>
      </c>
      <c r="U34" s="35">
        <f t="shared" si="1"/>
        <v>61154.114589449848</v>
      </c>
      <c r="V34" s="11"/>
      <c r="W34" s="5" t="s">
        <v>49</v>
      </c>
    </row>
    <row r="35" spans="3:23" ht="15.75" x14ac:dyDescent="0.25">
      <c r="C35" s="5" t="s">
        <v>50</v>
      </c>
      <c r="E35" s="2">
        <v>0</v>
      </c>
      <c r="G35" s="26" t="s">
        <v>83</v>
      </c>
      <c r="I35" s="22">
        <v>526</v>
      </c>
      <c r="J35" s="23">
        <f>+(I35/I71)*100</f>
        <v>0.6442762303716224</v>
      </c>
      <c r="K35" s="24">
        <f>+(I35/J77)*100</f>
        <v>0.71848108181942361</v>
      </c>
      <c r="L35" s="27">
        <v>27.74</v>
      </c>
      <c r="M35" s="23">
        <f>+(L35/L71)*100</f>
        <v>2.443816017830871</v>
      </c>
      <c r="N35" s="24">
        <f>+(L35/M77)*100</f>
        <v>2.5448373927801478</v>
      </c>
      <c r="O35" s="2">
        <v>0</v>
      </c>
      <c r="Q35" s="11">
        <f>+((G15*0.5)*0.5)*(K35/100)+((G15*0.5)*0.5)*(N35/100)</f>
        <v>6459.4844415062371</v>
      </c>
      <c r="S35" s="11">
        <f>+((G15*0.5)*0.5)*(J35/100)+((G15*0.5)*0.5)*(M35/100)</f>
        <v>6112.6377907837195</v>
      </c>
      <c r="U35" s="35">
        <f t="shared" si="1"/>
        <v>12572.122232289956</v>
      </c>
      <c r="V35" s="11"/>
      <c r="W35" s="5" t="s">
        <v>50</v>
      </c>
    </row>
    <row r="36" spans="3:23" ht="15.75" x14ac:dyDescent="0.25">
      <c r="C36" s="5" t="s">
        <v>51</v>
      </c>
      <c r="E36" s="2">
        <v>0</v>
      </c>
      <c r="G36" s="21" t="s">
        <v>86</v>
      </c>
      <c r="I36" s="22">
        <v>2542</v>
      </c>
      <c r="J36" s="23">
        <f>+(I36/I71)*100</f>
        <v>3.1135934935449892</v>
      </c>
      <c r="K36" s="24">
        <f>+(I36/J77)*100</f>
        <v>3.4722032509220053</v>
      </c>
      <c r="L36" s="27">
        <v>17.54</v>
      </c>
      <c r="M36" s="23">
        <f>+(L36/L71)*100</f>
        <v>1.545224691880082</v>
      </c>
      <c r="N36" s="24">
        <f>+(L36/M77)*100</f>
        <v>1.6091004999770655</v>
      </c>
      <c r="O36" s="2">
        <v>0</v>
      </c>
      <c r="Q36" s="11">
        <f>+((G15*0.5)*0.5)*(K36/100)+((G15*0.5)*0.5)*(N36/100)</f>
        <v>10058.044526447073</v>
      </c>
      <c r="S36" s="11">
        <f>+((G15*0.5)*0.5)*(J36/100)+((G15*0.5)*0.5)*(M36/100)</f>
        <v>9221.7672957133691</v>
      </c>
      <c r="U36" s="35">
        <f t="shared" si="1"/>
        <v>19279.811822160442</v>
      </c>
      <c r="V36" s="11"/>
      <c r="W36" s="5" t="s">
        <v>51</v>
      </c>
    </row>
    <row r="37" spans="3:23" ht="15.75" x14ac:dyDescent="0.25">
      <c r="C37" s="5" t="s">
        <v>52</v>
      </c>
      <c r="E37" s="2">
        <v>0</v>
      </c>
      <c r="G37" s="26" t="s">
        <v>83</v>
      </c>
      <c r="I37" s="22">
        <v>4548</v>
      </c>
      <c r="J37" s="23">
        <f>+(I37/I71)*100</f>
        <v>5.5706621591827741</v>
      </c>
      <c r="K37" s="24">
        <f>+(I37/J77)*100</f>
        <v>6.2122660838683235</v>
      </c>
      <c r="L37" s="27">
        <v>27.89</v>
      </c>
      <c r="M37" s="23">
        <f>+(L37/L71)*100</f>
        <v>2.4570305961536771</v>
      </c>
      <c r="N37" s="24">
        <f>+(L37/M77)*100</f>
        <v>2.558598229439017</v>
      </c>
      <c r="O37" s="2">
        <v>0</v>
      </c>
      <c r="Q37" s="11">
        <f>+((G15*0.5)*0.5)*(K37/100)+((G15*0.5)*0.5)*(N37/100)</f>
        <v>17361.241941708737</v>
      </c>
      <c r="S37" s="11">
        <f>+((G15*0.5)*0.5)*(J37/100)+((G15*0.5)*0.5)*(M37/100)</f>
        <v>15890.191796450705</v>
      </c>
      <c r="U37" s="35">
        <f t="shared" si="1"/>
        <v>33251.433738159438</v>
      </c>
      <c r="V37" s="11"/>
      <c r="W37" s="5" t="s">
        <v>52</v>
      </c>
    </row>
    <row r="38" spans="3:23" ht="15.75" x14ac:dyDescent="0.25">
      <c r="C38" s="5" t="s">
        <v>53</v>
      </c>
      <c r="E38" s="2">
        <v>0</v>
      </c>
      <c r="G38" s="26" t="s">
        <v>14</v>
      </c>
      <c r="I38" s="22">
        <v>7794</v>
      </c>
      <c r="J38" s="23">
        <f>+(I38/I71)*100</f>
        <v>9.5465569192327475</v>
      </c>
      <c r="K38" s="24"/>
      <c r="L38" s="27">
        <v>38.29</v>
      </c>
      <c r="M38" s="23">
        <f>+(L38/L71)*100</f>
        <v>3.3732413598682065</v>
      </c>
      <c r="N38" s="24"/>
      <c r="O38" s="28">
        <f>+(G9*0.37)*(E38/L3)</f>
        <v>0</v>
      </c>
      <c r="Q38" s="28">
        <f>+((G15*0.5)*0.5)*(K38/100)+((G15*0.5)*0.5)*(N38/100)</f>
        <v>0</v>
      </c>
      <c r="S38" s="11">
        <f>+((G15*0.5)*0.5)*(J38/100)+((G15*0.5)*0.5)*(M38/100)</f>
        <v>25573.733186275091</v>
      </c>
      <c r="U38" s="35">
        <f t="shared" si="1"/>
        <v>25573.733186275091</v>
      </c>
      <c r="V38" s="11"/>
      <c r="W38" s="5" t="s">
        <v>53</v>
      </c>
    </row>
    <row r="39" spans="3:23" ht="15.75" x14ac:dyDescent="0.25">
      <c r="C39" s="5" t="s">
        <v>54</v>
      </c>
      <c r="E39" s="2">
        <v>0</v>
      </c>
      <c r="G39" s="26" t="s">
        <v>14</v>
      </c>
      <c r="I39" s="22">
        <v>48</v>
      </c>
      <c r="J39" s="23">
        <f>+(I39/I71)*100</f>
        <v>5.8793268170794444E-2</v>
      </c>
      <c r="K39" s="24"/>
      <c r="L39" s="26"/>
      <c r="M39" s="23">
        <f>+(L39/L71)*100</f>
        <v>0</v>
      </c>
      <c r="N39" s="24"/>
      <c r="O39" s="28">
        <f>+(G9*0.37)*(E39/L3)</f>
        <v>0</v>
      </c>
      <c r="Q39" s="28">
        <f>+((G15*0.5)*0.5)*(K39/100)+((G15*0.5)*0.5)*(N39/100)</f>
        <v>0</v>
      </c>
      <c r="S39" s="11">
        <f>+((G15*0.5)*0.5)*(J39/100)+((G15*0.5)*0.5)*(M39/100)</f>
        <v>116.37668954794586</v>
      </c>
      <c r="U39" s="35">
        <f t="shared" si="1"/>
        <v>116.37668954794586</v>
      </c>
      <c r="V39" s="11"/>
      <c r="W39" s="5" t="s">
        <v>54</v>
      </c>
    </row>
    <row r="40" spans="3:23" ht="15.75" x14ac:dyDescent="0.25">
      <c r="C40" s="5" t="s">
        <v>9</v>
      </c>
      <c r="E40" s="2">
        <v>5</v>
      </c>
      <c r="G40" s="21" t="s">
        <v>84</v>
      </c>
      <c r="I40" s="22">
        <v>444</v>
      </c>
      <c r="J40" s="23">
        <f>+(I40/I71)*100</f>
        <v>0.54383773057984863</v>
      </c>
      <c r="K40" s="24">
        <f>+(I40/J77)*100</f>
        <v>0.60647452533806856</v>
      </c>
      <c r="L40" s="27">
        <v>25.24</v>
      </c>
      <c r="M40" s="23">
        <f>+(L40/L71)*100</f>
        <v>2.223573045784109</v>
      </c>
      <c r="N40" s="24">
        <f>+(L40/M77)*100</f>
        <v>2.3154901151323335</v>
      </c>
      <c r="O40" s="11">
        <f>+(G9*0.37)*(E40/L3)</f>
        <v>41412.84403669725</v>
      </c>
      <c r="Q40" s="11">
        <f>+((G15*0.5)*0.5)*(K40/100)+((G15*0.5)*0.5)*(N40/100)</f>
        <v>5783.8011461832348</v>
      </c>
      <c r="S40" s="11">
        <f>+((G15*0.5)*0.5)*(J40/100)+((G15*0.5)*0.5)*(M40/100)</f>
        <v>5477.8738245500772</v>
      </c>
      <c r="U40" s="35">
        <f t="shared" si="1"/>
        <v>52674.519007430565</v>
      </c>
      <c r="V40" s="11"/>
      <c r="W40" s="5" t="s">
        <v>9</v>
      </c>
    </row>
    <row r="41" spans="3:23" ht="15.75" x14ac:dyDescent="0.25">
      <c r="C41" s="5" t="s">
        <v>55</v>
      </c>
      <c r="E41" s="2">
        <v>2</v>
      </c>
      <c r="G41" s="26" t="s">
        <v>84</v>
      </c>
      <c r="I41" s="22">
        <v>534</v>
      </c>
      <c r="J41" s="23">
        <f>+(I41/I71)*100</f>
        <v>0.6540751084000882</v>
      </c>
      <c r="K41" s="24">
        <f>+(I41/J77)*100</f>
        <v>0.72940855074443378</v>
      </c>
      <c r="L41" s="27">
        <v>34.6</v>
      </c>
      <c r="M41" s="23">
        <f>+(L41/L71)*100</f>
        <v>3.0481627331271861</v>
      </c>
      <c r="N41" s="24">
        <f>+(L41/M77)*100</f>
        <v>3.1741663226457502</v>
      </c>
      <c r="O41" s="11">
        <f>+(G9*0.37)*(E41/L3)</f>
        <v>16565.137614678901</v>
      </c>
      <c r="Q41" s="11">
        <f>+((G15*0.5)*0.5)*(K41/100)+((G15*0.5)*0.5)*(N41/100)</f>
        <v>7726.8220546609728</v>
      </c>
      <c r="S41" s="11">
        <f>+((G15*0.5)*0.5)*(J41/100)+((G15*0.5)*0.5)*(M41/100)</f>
        <v>7328.2911006825707</v>
      </c>
      <c r="U41" s="35">
        <f t="shared" si="1"/>
        <v>31620.250770022445</v>
      </c>
      <c r="V41" s="11"/>
      <c r="W41" s="5" t="s">
        <v>55</v>
      </c>
    </row>
    <row r="42" spans="3:23" ht="15.75" x14ac:dyDescent="0.25">
      <c r="C42" s="5" t="s">
        <v>56</v>
      </c>
      <c r="E42" s="2">
        <v>0</v>
      </c>
      <c r="G42" s="26" t="s">
        <v>83</v>
      </c>
      <c r="I42" s="22">
        <v>142</v>
      </c>
      <c r="J42" s="23">
        <f>+(I42/I71)*100</f>
        <v>0.17393008500526688</v>
      </c>
      <c r="K42" s="24">
        <f>+(I42/J77)*100</f>
        <v>0.19396257341893183</v>
      </c>
      <c r="L42" s="27">
        <v>2.48</v>
      </c>
      <c r="M42" s="23">
        <f>+(L42/L71)*100</f>
        <v>0.2184810282703879</v>
      </c>
      <c r="N42" s="24">
        <f>+(L42/M77)*100</f>
        <v>0.22751249942663179</v>
      </c>
      <c r="O42" s="2">
        <v>0</v>
      </c>
      <c r="Q42" s="11">
        <f>+((G15*0.5)*0.5)*(K42/100)+((G15*0.5)*0.5)*(N42/100)</f>
        <v>834.27703937559886</v>
      </c>
      <c r="S42" s="11">
        <f>+((G15*0.5)*0.5)*(J42/100)+((G15*0.5)*0.5)*(M42/100)</f>
        <v>776.74719786252717</v>
      </c>
      <c r="U42" s="35">
        <f t="shared" si="1"/>
        <v>1611.024237238126</v>
      </c>
      <c r="V42" s="11"/>
      <c r="W42" s="5" t="s">
        <v>56</v>
      </c>
    </row>
    <row r="43" spans="3:23" ht="15.75" x14ac:dyDescent="0.25">
      <c r="C43" s="5" t="s">
        <v>57</v>
      </c>
      <c r="E43" s="2">
        <v>4</v>
      </c>
      <c r="G43" s="26" t="s">
        <v>84</v>
      </c>
      <c r="I43" s="22">
        <v>435</v>
      </c>
      <c r="J43" s="23">
        <f>+(I43/I71)*100</f>
        <v>0.5328139927978246</v>
      </c>
      <c r="K43" s="24">
        <f>+(I43/J77)*100</f>
        <v>0.59418112279743207</v>
      </c>
      <c r="L43" s="27">
        <v>27.77</v>
      </c>
      <c r="M43" s="23">
        <f>+(L43/L71)*100</f>
        <v>2.4464589334954323</v>
      </c>
      <c r="N43" s="24">
        <f>+(L43/M77)*100</f>
        <v>2.5475895601119216</v>
      </c>
      <c r="O43" s="11">
        <f>+(G9*0.37)*(E43/L3)</f>
        <v>33130.275229357801</v>
      </c>
      <c r="Q43" s="11">
        <f>+((G15*0.5)*0.5)*(K43/100)+((G15*0.5)*0.5)*(N43/100)</f>
        <v>6218.8900663529676</v>
      </c>
      <c r="S43" s="11">
        <f>+((G15*0.5)*0.5)*(J43/100)+((G15*0.5)*0.5)*(M43/100)</f>
        <v>5897.2384289748106</v>
      </c>
      <c r="U43" s="35">
        <f t="shared" si="1"/>
        <v>45246.403724685581</v>
      </c>
      <c r="V43" s="11"/>
      <c r="W43" s="5" t="s">
        <v>57</v>
      </c>
    </row>
    <row r="44" spans="3:23" ht="15.75" x14ac:dyDescent="0.25">
      <c r="C44" s="5" t="s">
        <v>58</v>
      </c>
      <c r="E44" s="2">
        <v>0</v>
      </c>
      <c r="G44" s="26" t="s">
        <v>83</v>
      </c>
      <c r="I44" s="22">
        <v>1383</v>
      </c>
      <c r="J44" s="23">
        <f>+(I44/I71)*100</f>
        <v>1.6939810391710151</v>
      </c>
      <c r="K44" s="24">
        <f>+(I44/J77)*100</f>
        <v>1.8890861904111462</v>
      </c>
      <c r="L44" s="27">
        <v>18.100000000000001</v>
      </c>
      <c r="M44" s="23">
        <f>+(L44/L71)*100</f>
        <v>1.5945591176185572</v>
      </c>
      <c r="N44" s="24">
        <f>+(L44/M77)*100</f>
        <v>1.6604742901701757</v>
      </c>
      <c r="O44" s="2">
        <v>0</v>
      </c>
      <c r="Q44" s="11">
        <f>+((G15*0.5)*0.5)*(K44/100)+((G15*0.5)*0.5)*(N44/100)</f>
        <v>7026.0781707227925</v>
      </c>
      <c r="S44" s="11">
        <f>+((G15*0.5)*0.5)*(J44/100)+((G15*0.5)*0.5)*(M44/100)</f>
        <v>6509.4087945729152</v>
      </c>
      <c r="U44" s="35">
        <f>SUM(O44:S44)</f>
        <v>13535.486965295708</v>
      </c>
      <c r="V44" s="11"/>
      <c r="W44" s="5" t="s">
        <v>58</v>
      </c>
    </row>
    <row r="45" spans="3:23" ht="15.75" x14ac:dyDescent="0.25">
      <c r="C45" s="5" t="s">
        <v>59</v>
      </c>
      <c r="E45" s="2">
        <v>0</v>
      </c>
      <c r="G45" s="26" t="s">
        <v>14</v>
      </c>
      <c r="I45" s="22">
        <v>356</v>
      </c>
      <c r="J45" s="23">
        <f>+(I45/I71)*100</f>
        <v>0.43605007226672549</v>
      </c>
      <c r="K45" s="24"/>
      <c r="L45" s="27">
        <v>3.12</v>
      </c>
      <c r="M45" s="23">
        <f>+(L45/L71)*100</f>
        <v>0.27486322911435901</v>
      </c>
      <c r="N45" s="24"/>
      <c r="O45" s="2">
        <v>0</v>
      </c>
      <c r="Q45" s="2">
        <v>0</v>
      </c>
      <c r="S45" s="11">
        <f>+((G15*0.5)*0.5)*(J45/100)+((G15*0.5)*0.5)*(M45/100)</f>
        <v>1407.19744189063</v>
      </c>
      <c r="U45" s="35">
        <f>SUM(O45:S45)</f>
        <v>1407.19744189063</v>
      </c>
      <c r="V45" s="11"/>
      <c r="W45" s="5" t="s">
        <v>59</v>
      </c>
    </row>
    <row r="46" spans="3:23" ht="15.75" x14ac:dyDescent="0.25">
      <c r="C46" s="5" t="s">
        <v>60</v>
      </c>
      <c r="E46" s="2">
        <v>0</v>
      </c>
      <c r="G46" s="26" t="s">
        <v>83</v>
      </c>
      <c r="I46" s="22">
        <v>372</v>
      </c>
      <c r="J46" s="23">
        <f>+(I46/I71)*100</f>
        <v>0.45564782832365697</v>
      </c>
      <c r="K46" s="24">
        <f>+(I46/J77)*100</f>
        <v>0.50812730501297643</v>
      </c>
      <c r="L46" s="27">
        <v>27.7</v>
      </c>
      <c r="M46" s="23">
        <f>+(L46/L71)*100</f>
        <v>2.4402921302781229</v>
      </c>
      <c r="N46" s="24">
        <f>+(L46/M77)*100</f>
        <v>2.5411678363377828</v>
      </c>
      <c r="O46" s="2">
        <v>0</v>
      </c>
      <c r="Q46" s="11">
        <f>+((G15*0.5)*0.5)*(K46/100)+((G15*0.5)*0.5)*(N46/100)</f>
        <v>6035.841943233173</v>
      </c>
      <c r="S46" s="11">
        <f>+((G15*0.5)*0.5)*(J46/100)+((G15*0.5)*0.5)*(M46/100)</f>
        <v>5732.2873178719656</v>
      </c>
      <c r="U46" s="35">
        <f>SUM(O46:S46)</f>
        <v>11768.129261105139</v>
      </c>
      <c r="V46" s="11"/>
      <c r="W46" s="5" t="s">
        <v>60</v>
      </c>
    </row>
    <row r="47" spans="3:23" ht="15.75" x14ac:dyDescent="0.25">
      <c r="C47" s="5" t="s">
        <v>61</v>
      </c>
      <c r="E47" s="2">
        <v>1</v>
      </c>
      <c r="G47" s="26" t="s">
        <v>84</v>
      </c>
      <c r="I47" s="22">
        <v>1235</v>
      </c>
      <c r="J47" s="23">
        <f>+(I47/I71)*100</f>
        <v>1.5127017956443989</v>
      </c>
      <c r="K47" s="24">
        <f>+(I47/J77)*100</f>
        <v>1.6869280152984567</v>
      </c>
      <c r="L47" s="27">
        <v>14.7</v>
      </c>
      <c r="M47" s="23">
        <f>+(L47/L71)*100</f>
        <v>1.2950286756349605</v>
      </c>
      <c r="N47" s="24">
        <f>+(L47/M77)*100</f>
        <v>1.3485619925691483</v>
      </c>
      <c r="O47" s="11">
        <f>+(G9*0.37)*(E47/L3)</f>
        <v>8282.5688073394504</v>
      </c>
      <c r="Q47" s="11">
        <f>+((G15*0.5)*0.5)*(K47/100)+((G15*0.5)*0.5)*(N47/100)</f>
        <v>6008.5157580503746</v>
      </c>
      <c r="S47" s="11">
        <f>+((G15*0.5)*0.5)*(J47/100)+((G15*0.5)*0.5)*(M47/100)</f>
        <v>5557.683516438723</v>
      </c>
      <c r="U47" s="35">
        <f t="shared" si="1"/>
        <v>19848.768081828548</v>
      </c>
      <c r="V47" s="11"/>
      <c r="W47" s="5" t="s">
        <v>61</v>
      </c>
    </row>
    <row r="48" spans="3:23" ht="15.75" x14ac:dyDescent="0.25">
      <c r="C48" s="5" t="s">
        <v>62</v>
      </c>
      <c r="E48" s="2">
        <v>0</v>
      </c>
      <c r="G48" s="26" t="s">
        <v>83</v>
      </c>
      <c r="I48" s="22">
        <v>797</v>
      </c>
      <c r="J48" s="23">
        <f>+(I48/I71)*100</f>
        <v>0.97621322358589935</v>
      </c>
      <c r="K48" s="24">
        <f>+(I48/J77)*100</f>
        <v>1.0886490916541456</v>
      </c>
      <c r="L48" s="27">
        <v>6.68</v>
      </c>
      <c r="M48" s="23">
        <f>+(L48/L71)*100</f>
        <v>0.58848922130894799</v>
      </c>
      <c r="N48" s="24">
        <f>+(L48/M77)*100</f>
        <v>0.61281592587495981</v>
      </c>
      <c r="O48" s="2">
        <v>0</v>
      </c>
      <c r="Q48" s="11">
        <f>+((G15*0.5)*0.5)*(K48/100)+((G15*0.5)*0.5)*(N48/100)</f>
        <v>3367.9173191470391</v>
      </c>
      <c r="S48" s="11">
        <f>+((G15*0.5)*0.5)*(J48/100)+((G15*0.5)*0.5)*(M48/100)</f>
        <v>3097.2064715887855</v>
      </c>
      <c r="U48" s="35">
        <f t="shared" si="1"/>
        <v>6465.1237907358245</v>
      </c>
      <c r="V48" s="11"/>
      <c r="W48" s="5" t="s">
        <v>62</v>
      </c>
    </row>
    <row r="49" spans="3:23" ht="15.75" x14ac:dyDescent="0.25">
      <c r="C49" s="5" t="s">
        <v>10</v>
      </c>
      <c r="E49" s="2">
        <v>2</v>
      </c>
      <c r="G49" s="26" t="s">
        <v>84</v>
      </c>
      <c r="I49" s="22">
        <v>1433</v>
      </c>
      <c r="J49" s="23">
        <f>+(I49/I71)*100</f>
        <v>1.7552240268489259</v>
      </c>
      <c r="K49" s="24">
        <f>+(I49/J77)*100</f>
        <v>1.9573828711924601</v>
      </c>
      <c r="L49" s="27">
        <v>28.95</v>
      </c>
      <c r="M49" s="23">
        <f>+(L49/L71)*100</f>
        <v>2.5504136163015039</v>
      </c>
      <c r="N49" s="24">
        <f>+(L49/M77)*100</f>
        <v>2.6558414751616901</v>
      </c>
      <c r="O49" s="11">
        <f>+(G9*0.37)*(E49/L3)</f>
        <v>16565.137614678901</v>
      </c>
      <c r="Q49" s="11">
        <f>+((G15*0.5)*0.5)*(K49/100)+((G15*0.5)*0.5)*(N49/100)</f>
        <v>9131.5178467553451</v>
      </c>
      <c r="S49" s="11">
        <f>+((G15*0.5)*0.5)*(J49/100)+((G15*0.5)*0.5)*(M49/100)</f>
        <v>8522.6739538826369</v>
      </c>
      <c r="U49" s="35">
        <f t="shared" si="1"/>
        <v>34219.329415316883</v>
      </c>
      <c r="V49" s="11"/>
      <c r="W49" s="5" t="s">
        <v>10</v>
      </c>
    </row>
    <row r="50" spans="3:23" ht="15.75" x14ac:dyDescent="0.25">
      <c r="C50" s="5" t="s">
        <v>63</v>
      </c>
      <c r="E50" s="2">
        <v>0</v>
      </c>
      <c r="G50" s="26" t="s">
        <v>83</v>
      </c>
      <c r="I50" s="22">
        <v>647</v>
      </c>
      <c r="J50" s="23">
        <f>+(I50/I71)*100</f>
        <v>0.7924842605521667</v>
      </c>
      <c r="K50" s="24">
        <f>+(I50/J77)*100</f>
        <v>0.88375904931020355</v>
      </c>
      <c r="L50" s="27">
        <v>4.59</v>
      </c>
      <c r="M50" s="23">
        <f>+(L50/L71)*100</f>
        <v>0.40436609667785506</v>
      </c>
      <c r="N50" s="24">
        <f>+(L50/M77)*100</f>
        <v>0.42108160176138715</v>
      </c>
      <c r="O50" s="2">
        <v>0</v>
      </c>
      <c r="Q50" s="11">
        <f>+((G15*0.5)*0.5)*(K50/100)+((G15*0.5)*0.5)*(N50/100)</f>
        <v>2582.8303151674609</v>
      </c>
      <c r="S50" s="11">
        <f>+((G15*0.5)*0.5)*(J50/100)+((G15*0.5)*0.5)*(M50/100)</f>
        <v>2369.0719497695218</v>
      </c>
      <c r="U50" s="35">
        <f t="shared" si="1"/>
        <v>4951.9022649369826</v>
      </c>
      <c r="V50" s="11"/>
      <c r="W50" s="5" t="s">
        <v>63</v>
      </c>
    </row>
    <row r="51" spans="3:23" ht="15.75" x14ac:dyDescent="0.25">
      <c r="C51" s="5" t="s">
        <v>64</v>
      </c>
      <c r="E51" s="2">
        <v>0</v>
      </c>
      <c r="G51" s="21" t="s">
        <v>83</v>
      </c>
      <c r="I51" s="22">
        <v>461</v>
      </c>
      <c r="J51" s="23">
        <f>+(I51/I71)*100</f>
        <v>0.56466034639033824</v>
      </c>
      <c r="K51" s="24">
        <f>+(I51/J77)*100</f>
        <v>0.62969539680371533</v>
      </c>
      <c r="L51" s="27">
        <v>30</v>
      </c>
      <c r="M51" s="23">
        <f>+(L51/L71)*100</f>
        <v>2.6429156645611442</v>
      </c>
      <c r="N51" s="24">
        <f>+(L51/M77)*100</f>
        <v>2.7521673317737716</v>
      </c>
      <c r="O51" s="2">
        <v>0</v>
      </c>
      <c r="Q51" s="11">
        <f>+((G15*0.5)*0.5)*(K51/100)+((G15*0.5)*0.5)*(N51/100)</f>
        <v>6694.133547978834</v>
      </c>
      <c r="S51" s="11">
        <f>+((G15*0.5)*0.5)*(J51/100)+((G15*0.5)*0.5)*(M51/100)</f>
        <v>6349.1465816042119</v>
      </c>
      <c r="U51" s="35">
        <f t="shared" si="1"/>
        <v>13043.280129583047</v>
      </c>
      <c r="V51" s="11"/>
      <c r="W51" s="5" t="s">
        <v>64</v>
      </c>
    </row>
    <row r="52" spans="3:23" ht="15.75" x14ac:dyDescent="0.25">
      <c r="C52" s="5" t="s">
        <v>65</v>
      </c>
      <c r="E52" s="2">
        <v>1</v>
      </c>
      <c r="G52" s="26" t="s">
        <v>84</v>
      </c>
      <c r="I52" s="22">
        <v>811</v>
      </c>
      <c r="J52" s="23">
        <f>+(I52/I71)*100</f>
        <v>0.99336126013571446</v>
      </c>
      <c r="K52" s="24">
        <f>+(I52/J77)*100</f>
        <v>1.1077721622729135</v>
      </c>
      <c r="L52" s="27">
        <v>19.63</v>
      </c>
      <c r="M52" s="23">
        <f>+(L52/L71)*100</f>
        <v>1.7293478165111751</v>
      </c>
      <c r="N52" s="24">
        <f>+(L52/M77)*100</f>
        <v>1.8008348240906378</v>
      </c>
      <c r="O52" s="11">
        <f>+(G9*0.37)*(E52/L3)</f>
        <v>8282.5688073394504</v>
      </c>
      <c r="Q52" s="11">
        <f>+((G15*0.5)*0.5)*(K52/100)+((G15*0.5)*0.5)*(N52/100)</f>
        <v>5757.3607115306504</v>
      </c>
      <c r="S52" s="11">
        <f>+((G15*0.5)*0.5)*(J52/100)+((G15*0.5)*0.5)*(M52/100)</f>
        <v>5389.3902958725048</v>
      </c>
      <c r="U52" s="35">
        <f t="shared" si="1"/>
        <v>19429.319814742605</v>
      </c>
      <c r="V52" s="11"/>
      <c r="W52" s="5" t="s">
        <v>65</v>
      </c>
    </row>
    <row r="53" spans="3:23" ht="15.75" x14ac:dyDescent="0.25">
      <c r="C53" s="5" t="s">
        <v>66</v>
      </c>
      <c r="E53" s="2">
        <v>0</v>
      </c>
      <c r="G53" s="26" t="s">
        <v>83</v>
      </c>
      <c r="I53" s="22">
        <v>647</v>
      </c>
      <c r="J53" s="23">
        <f>+(I53/I71)*100</f>
        <v>0.7924842605521667</v>
      </c>
      <c r="K53" s="24">
        <f>+(I53/J77)*100</f>
        <v>0.88375904931020355</v>
      </c>
      <c r="L53" s="27">
        <v>22.05</v>
      </c>
      <c r="M53" s="23">
        <f>+(L53/L71)*100</f>
        <v>1.9425430134524408</v>
      </c>
      <c r="N53" s="24">
        <f>+(L53/M77)*100</f>
        <v>2.0228429888537227</v>
      </c>
      <c r="O53" s="2">
        <v>0</v>
      </c>
      <c r="Q53" s="11">
        <f>+((G15*0.5)*0.5)*(K53/100)+((G15*0.5)*0.5)*(N53/100)</f>
        <v>5753.392072918663</v>
      </c>
      <c r="S53" s="11">
        <f>+((G15*0.5)*0.5)*(J53/100)+((G15*0.5)*0.5)*(M53/100)</f>
        <v>5413.7732069487356</v>
      </c>
      <c r="U53" s="35">
        <f t="shared" si="1"/>
        <v>11167.165279867399</v>
      </c>
      <c r="V53" s="11"/>
      <c r="W53" s="5" t="s">
        <v>66</v>
      </c>
    </row>
    <row r="54" spans="3:23" ht="15.75" x14ac:dyDescent="0.25">
      <c r="C54" s="5" t="s">
        <v>67</v>
      </c>
      <c r="E54" s="2">
        <v>105</v>
      </c>
      <c r="G54" s="26" t="s">
        <v>84</v>
      </c>
      <c r="I54" s="22">
        <v>7681</v>
      </c>
      <c r="J54" s="23">
        <f>+(I54/I71)*100</f>
        <v>9.4081477670806706</v>
      </c>
      <c r="K54" s="24">
        <f>+(I54/J77)*100</f>
        <v>10.491736101625461</v>
      </c>
      <c r="L54" s="27">
        <v>90.18</v>
      </c>
      <c r="M54" s="23">
        <f>+(L54/L71)*100</f>
        <v>7.9446044876707989</v>
      </c>
      <c r="N54" s="24">
        <f>+(L54/M77)*100</f>
        <v>8.2730149993119593</v>
      </c>
      <c r="O54" s="11">
        <f>+(G9*0.37)*(E54/L3)</f>
        <v>869669.72477064212</v>
      </c>
      <c r="Q54" s="11">
        <f>+((G15*0.5)*0.5)*(K54/100)+((G15*0.5)*0.5)*(N54/100)</f>
        <v>37143.361498027116</v>
      </c>
      <c r="S54" s="11">
        <f>+((G15*0.5)*0.5)*(J54/100)+((G15*0.5)*0.5)*(M54/100)</f>
        <v>34348.419892003789</v>
      </c>
      <c r="U54" s="35">
        <f t="shared" si="1"/>
        <v>941161.50616067299</v>
      </c>
      <c r="V54" s="11"/>
      <c r="W54" s="5" t="s">
        <v>67</v>
      </c>
    </row>
    <row r="55" spans="3:23" ht="15.75" x14ac:dyDescent="0.25">
      <c r="C55" s="5" t="s">
        <v>68</v>
      </c>
      <c r="E55" s="2">
        <v>0</v>
      </c>
      <c r="G55" s="26" t="s">
        <v>83</v>
      </c>
      <c r="I55" s="22">
        <v>76</v>
      </c>
      <c r="J55" s="23">
        <f>+(I55/I71)*100</f>
        <v>9.3089341270424536E-2</v>
      </c>
      <c r="K55" s="24">
        <f>+(I55/J77)*100</f>
        <v>0.10381095478759733</v>
      </c>
      <c r="L55" s="27">
        <v>3.98</v>
      </c>
      <c r="M55" s="23">
        <f>+(L55/L71)*100</f>
        <v>0.3506268114984451</v>
      </c>
      <c r="N55" s="24">
        <f>+(L55/M77)*100</f>
        <v>0.3651208660153204</v>
      </c>
      <c r="O55" s="2">
        <v>0</v>
      </c>
      <c r="Q55" s="11">
        <f>+((G15*0.5)*0.5)*(K55/100)+((G15*0.5)*0.5)*(N55/100)</f>
        <v>928.2139712016068</v>
      </c>
      <c r="S55" s="11">
        <f>+((G15*0.5)*0.5)*(J55/100)+((G15*0.5)*0.5)*(M55/100)</f>
        <v>878.30152268764243</v>
      </c>
      <c r="U55" s="35">
        <f t="shared" si="1"/>
        <v>1806.5154938892492</v>
      </c>
      <c r="V55" s="11"/>
      <c r="W55" s="5" t="s">
        <v>68</v>
      </c>
    </row>
    <row r="56" spans="3:23" ht="15.75" x14ac:dyDescent="0.25">
      <c r="C56" s="5" t="s">
        <v>69</v>
      </c>
      <c r="E56" s="2">
        <v>0</v>
      </c>
      <c r="G56" s="21" t="s">
        <v>86</v>
      </c>
      <c r="I56" s="22">
        <v>368</v>
      </c>
      <c r="J56" s="23">
        <f>+(I56/I71)*100</f>
        <v>0.45074838930942407</v>
      </c>
      <c r="K56" s="24">
        <f>+(I56/J77)*100</f>
        <v>0.50266357055047128</v>
      </c>
      <c r="L56" s="27">
        <v>1.81</v>
      </c>
      <c r="M56" s="23">
        <f>+(L56/L71)*100</f>
        <v>0.1594559117618557</v>
      </c>
      <c r="N56" s="24">
        <f>+(L56/M77)*100</f>
        <v>0.16604742901701758</v>
      </c>
      <c r="O56" s="2">
        <v>0</v>
      </c>
      <c r="Q56" s="11">
        <f>+((G15*0.5)*0.5)*(K56/100)+((G15*0.5)*0.5)*(N56/100)</f>
        <v>1323.6612764558047</v>
      </c>
      <c r="S56" s="11">
        <f>+((G15*0.5)*0.5)*(J56/100)+((G15*0.5)*0.5)*(M56/100)</f>
        <v>1207.8518292315241</v>
      </c>
      <c r="U56" s="35">
        <f t="shared" si="1"/>
        <v>2531.5131056873288</v>
      </c>
      <c r="V56" s="11"/>
      <c r="W56" s="5" t="s">
        <v>69</v>
      </c>
    </row>
    <row r="57" spans="3:23" ht="15.75" x14ac:dyDescent="0.25">
      <c r="C57" s="5" t="s">
        <v>70</v>
      </c>
      <c r="E57" s="2">
        <v>1</v>
      </c>
      <c r="G57" s="26" t="s">
        <v>84</v>
      </c>
      <c r="I57" s="22">
        <v>2938</v>
      </c>
      <c r="J57" s="23">
        <f>+(I57/I71)*100</f>
        <v>3.5986379559540436</v>
      </c>
      <c r="K57" s="24">
        <f>+(I57/J77)*100</f>
        <v>4.0131129627100126</v>
      </c>
      <c r="L57" s="27">
        <v>21.02</v>
      </c>
      <c r="M57" s="23">
        <f>+(L57/L71)*100</f>
        <v>1.851802908969175</v>
      </c>
      <c r="N57" s="24">
        <f>+(L57/M77)*100</f>
        <v>1.9283519104628228</v>
      </c>
      <c r="O57" s="11">
        <f>+(G9*0.37)*(E57/L3)</f>
        <v>8282.5688073394504</v>
      </c>
      <c r="Q57" s="11">
        <f>+((G15*0.5)*0.5)*(K57/100)+((G15*0.5)*0.5)*(N57/100)</f>
        <v>11760.666391203225</v>
      </c>
      <c r="S57" s="11">
        <f>+((G15*0.5)*0.5)*(J57/100)+((G15*0.5)*0.5)*(M57/100)</f>
        <v>10788.722657736138</v>
      </c>
      <c r="U57" s="35">
        <f t="shared" si="1"/>
        <v>30831.957856278816</v>
      </c>
      <c r="V57" s="11"/>
      <c r="W57" s="5" t="s">
        <v>70</v>
      </c>
    </row>
    <row r="58" spans="3:23" ht="15.75" x14ac:dyDescent="0.25">
      <c r="C58" s="5" t="s">
        <v>71</v>
      </c>
      <c r="E58" s="2">
        <v>0</v>
      </c>
      <c r="G58" s="26" t="s">
        <v>83</v>
      </c>
      <c r="I58" s="22">
        <v>92</v>
      </c>
      <c r="J58" s="23">
        <f>+(I58/I71)*100</f>
        <v>0.11268709732735602</v>
      </c>
      <c r="K58" s="24">
        <f>+(I58/J77)*100</f>
        <v>0.12566589263761782</v>
      </c>
      <c r="L58" s="27">
        <v>1.35</v>
      </c>
      <c r="M58" s="23">
        <f>+(L58/L71)*100</f>
        <v>0.1189312049052515</v>
      </c>
      <c r="N58" s="24">
        <f>+(L58/M77)*100</f>
        <v>0.12384752992981975</v>
      </c>
      <c r="O58" s="2">
        <v>0</v>
      </c>
      <c r="Q58" s="11">
        <f>+((G15*0.5)*0.5)*(K58/100)+((G15*0.5)*0.5)*(N58/100)</f>
        <v>493.89236250351041</v>
      </c>
      <c r="S58" s="11">
        <f>+((G15*0.5)*0.5)*(J58/100)+((G15*0.5)*0.5)*(M58/100)</f>
        <v>458.4703672917496</v>
      </c>
      <c r="U58" s="35">
        <f t="shared" si="1"/>
        <v>952.36272979526007</v>
      </c>
      <c r="V58" s="11"/>
      <c r="W58" s="5" t="s">
        <v>71</v>
      </c>
    </row>
    <row r="59" spans="3:23" ht="15.75" x14ac:dyDescent="0.25">
      <c r="C59" s="5" t="s">
        <v>72</v>
      </c>
      <c r="E59" s="2">
        <v>0</v>
      </c>
      <c r="G59" s="26" t="s">
        <v>83</v>
      </c>
      <c r="I59" s="22">
        <v>59</v>
      </c>
      <c r="J59" s="23">
        <f>+(I59/I71)*100</f>
        <v>7.2266725459934844E-2</v>
      </c>
      <c r="K59" s="24">
        <f>+(I59/J77)*100</f>
        <v>8.0590083321950556E-2</v>
      </c>
      <c r="L59" s="27">
        <v>1.97</v>
      </c>
      <c r="M59" s="23">
        <f>+(L59/L71)*100</f>
        <v>0.17355146197284846</v>
      </c>
      <c r="N59" s="24">
        <f>+(L59/M77)*100</f>
        <v>0.1807256547864777</v>
      </c>
      <c r="O59" s="2">
        <v>0</v>
      </c>
      <c r="Q59" s="11">
        <f>+((G15*0.5)*0.5)*(K59/100)+((G15*0.5)*0.5)*(N59/100)</f>
        <v>517.25412575284554</v>
      </c>
      <c r="S59" s="11">
        <f>+((G15*0.5)*0.5)*(J59/100)+((G15*0.5)*0.5)*(M59/100)</f>
        <v>486.57793271500032</v>
      </c>
      <c r="U59" s="35">
        <f t="shared" si="1"/>
        <v>1003.8320584678459</v>
      </c>
      <c r="V59" s="11"/>
      <c r="W59" s="5" t="s">
        <v>72</v>
      </c>
    </row>
    <row r="60" spans="3:23" ht="15.75" x14ac:dyDescent="0.25">
      <c r="C60" s="5" t="s">
        <v>73</v>
      </c>
      <c r="E60" s="2">
        <v>0</v>
      </c>
      <c r="G60" s="21" t="s">
        <v>86</v>
      </c>
      <c r="I60" s="22">
        <v>1141</v>
      </c>
      <c r="J60" s="23">
        <f>+(I60/I71)*100</f>
        <v>1.3975649788099263</v>
      </c>
      <c r="K60" s="24">
        <f>+(I60/J77)*100</f>
        <v>1.5585302554295861</v>
      </c>
      <c r="L60" s="27">
        <v>5.65</v>
      </c>
      <c r="M60" s="23">
        <f>+(L60/L71)*100</f>
        <v>0.49774911682568213</v>
      </c>
      <c r="N60" s="24">
        <f>+(L60/M77)*100</f>
        <v>0.51832484748406038</v>
      </c>
      <c r="O60" s="2">
        <v>0</v>
      </c>
      <c r="Q60" s="11">
        <f>+((G15*0.5)*0.5)*(K60/100)+((G15*0.5)*0.5)*(N60/100)</f>
        <v>4110.9727196269696</v>
      </c>
      <c r="S60" s="11">
        <f>+((G15*0.5)*0.5)*(J60/100)+((G15*0.5)*0.5)*(M60/100)</f>
        <v>3751.6264525876331</v>
      </c>
      <c r="U60" s="35">
        <f t="shared" si="1"/>
        <v>7862.5991722146027</v>
      </c>
      <c r="V60" s="11"/>
      <c r="W60" s="5" t="s">
        <v>73</v>
      </c>
    </row>
    <row r="61" spans="3:23" ht="15.75" x14ac:dyDescent="0.25">
      <c r="C61" s="5" t="s">
        <v>12</v>
      </c>
      <c r="E61" s="2">
        <v>0</v>
      </c>
      <c r="G61" s="26" t="s">
        <v>83</v>
      </c>
      <c r="I61" s="22">
        <v>1264</v>
      </c>
      <c r="J61" s="23">
        <f>+(I61/I71)*100</f>
        <v>1.5482227284975871</v>
      </c>
      <c r="K61" s="24">
        <f>+(I61/J77)*100</f>
        <v>1.7265400901516186</v>
      </c>
      <c r="L61" s="27">
        <v>38.21</v>
      </c>
      <c r="M61" s="23">
        <f>+(L61/L71)*100</f>
        <v>3.3661935847627102</v>
      </c>
      <c r="N61" s="24">
        <f>+(L61/M77)*100</f>
        <v>3.5053437915691945</v>
      </c>
      <c r="O61" s="2">
        <v>0</v>
      </c>
      <c r="Q61" s="11">
        <f>+((G15*0.5)*0.5)*(K61/100)+((G15*0.5)*0.5)*(N61/100)</f>
        <v>10356.106152921446</v>
      </c>
      <c r="S61" s="11">
        <f>+((G15*0.5)*0.5)*(J61/100)+((G15*0.5)*0.5)*(M61/100)</f>
        <v>9727.7038577991025</v>
      </c>
      <c r="U61" s="35">
        <f t="shared" si="1"/>
        <v>20083.810010720546</v>
      </c>
      <c r="V61" s="11"/>
      <c r="W61" s="5" t="s">
        <v>12</v>
      </c>
    </row>
    <row r="62" spans="3:23" ht="15.75" x14ac:dyDescent="0.25">
      <c r="C62" s="5" t="s">
        <v>74</v>
      </c>
      <c r="E62" s="2">
        <v>0</v>
      </c>
      <c r="G62" s="26" t="s">
        <v>83</v>
      </c>
      <c r="I62" s="22">
        <v>2311</v>
      </c>
      <c r="J62" s="23">
        <f>+(I62/I71)*100</f>
        <v>2.830650890473041</v>
      </c>
      <c r="K62" s="24">
        <f>+(I62/J77)*100</f>
        <v>3.1566725857123341</v>
      </c>
      <c r="L62" s="27">
        <v>48.66</v>
      </c>
      <c r="M62" s="23">
        <f>+(L62/L71)*100</f>
        <v>4.2868092079181759</v>
      </c>
      <c r="N62" s="24">
        <f>+(L62/M77)*100</f>
        <v>4.4640154121370577</v>
      </c>
      <c r="O62" s="2">
        <v>0</v>
      </c>
      <c r="Q62" s="11">
        <f>+((G15*0.5)*0.5)*(K62/100)+((G15*0.5)*0.5)*(N62/100)</f>
        <v>15084.557617908178</v>
      </c>
      <c r="S62" s="11">
        <f>+((G15*0.5)*0.5)*(J62/100)+((G15*0.5)*0.5)*(M62/100)</f>
        <v>14088.457233473338</v>
      </c>
      <c r="U62" s="35">
        <f t="shared" si="1"/>
        <v>29173.014851381515</v>
      </c>
      <c r="V62" s="11"/>
      <c r="W62" s="5" t="s">
        <v>74</v>
      </c>
    </row>
    <row r="63" spans="3:23" ht="15.75" x14ac:dyDescent="0.25">
      <c r="C63" s="5" t="s">
        <v>75</v>
      </c>
      <c r="E63" s="2">
        <v>1</v>
      </c>
      <c r="G63" s="26" t="s">
        <v>84</v>
      </c>
      <c r="I63" s="22">
        <v>60</v>
      </c>
      <c r="J63" s="23">
        <f>+(I63/I71)*100</f>
        <v>7.3491585213493055E-2</v>
      </c>
      <c r="K63" s="24">
        <f>+(I63/J77)*100</f>
        <v>8.1956016937576828E-2</v>
      </c>
      <c r="L63" s="27">
        <v>3.77</v>
      </c>
      <c r="M63" s="23">
        <f>+(L63/L71)*100</f>
        <v>0.33212640184651709</v>
      </c>
      <c r="N63" s="24">
        <f>+(L63/M77)*100</f>
        <v>0.345855694692904</v>
      </c>
      <c r="O63" s="11">
        <f>+(G9*0.37)*(E63/L3)</f>
        <v>8282.5688073394504</v>
      </c>
      <c r="Q63" s="11">
        <f>+((G15*0.5)*0.5)*(K63/100)+((G15*0.5)*0.5)*(N63/100)</f>
        <v>846.81992170878596</v>
      </c>
      <c r="S63" s="11">
        <f>+((G15*0.5)*0.5)*(J63/100)+((G15*0.5)*0.5)*(M63/100)</f>
        <v>802.88917462483141</v>
      </c>
      <c r="U63" s="35">
        <f t="shared" si="1"/>
        <v>9932.2779036730681</v>
      </c>
      <c r="V63" s="11"/>
      <c r="W63" s="5" t="s">
        <v>75</v>
      </c>
    </row>
    <row r="64" spans="3:23" ht="15.75" x14ac:dyDescent="0.25">
      <c r="C64" s="5" t="s">
        <v>76</v>
      </c>
      <c r="E64" s="2">
        <v>0</v>
      </c>
      <c r="G64" s="26" t="s">
        <v>83</v>
      </c>
      <c r="I64" s="22">
        <v>451</v>
      </c>
      <c r="J64" s="23">
        <f>+(I64/I71)*100</f>
        <v>0.55241174885475608</v>
      </c>
      <c r="K64" s="24">
        <f>+(I64/J77)*100</f>
        <v>0.61603606064745253</v>
      </c>
      <c r="L64" s="27">
        <v>5.53</v>
      </c>
      <c r="M64" s="23">
        <f>+(L64/L71)*100</f>
        <v>0.48717745416743763</v>
      </c>
      <c r="N64" s="24">
        <f>+(L64/M77)*100</f>
        <v>0.50731617815696528</v>
      </c>
      <c r="O64" s="2">
        <v>0</v>
      </c>
      <c r="Q64" s="11">
        <f>+((G15*0.5)*0.5)*(K64/100)+((G15*0.5)*0.5)*(N64/100)</f>
        <v>2223.5881558506862</v>
      </c>
      <c r="S64" s="11">
        <f>+((G15*0.5)*0.5)*(J64/100)+((G15*0.5)*0.5)*(M64/100)</f>
        <v>2057.7857584996282</v>
      </c>
      <c r="U64" s="35">
        <f t="shared" si="1"/>
        <v>4281.3739143503144</v>
      </c>
      <c r="V64" s="11"/>
      <c r="W64" s="5" t="s">
        <v>76</v>
      </c>
    </row>
    <row r="65" spans="3:23" ht="15.75" x14ac:dyDescent="0.25">
      <c r="C65" s="5" t="s">
        <v>77</v>
      </c>
      <c r="E65" s="2">
        <v>0</v>
      </c>
      <c r="G65" s="26" t="s">
        <v>83</v>
      </c>
      <c r="I65" s="22">
        <v>10625</v>
      </c>
      <c r="J65" s="23">
        <f>+(I65/I71)*100</f>
        <v>13.01413488155606</v>
      </c>
      <c r="K65" s="24">
        <f>+(I65/J77)*100</f>
        <v>14.513044666029232</v>
      </c>
      <c r="L65" s="27">
        <v>79.55</v>
      </c>
      <c r="M65" s="23">
        <f>+(L65/L71)*100</f>
        <v>7.0081313705279671</v>
      </c>
      <c r="N65" s="24">
        <f>+(L65/M77)*100</f>
        <v>7.2978303747534516</v>
      </c>
      <c r="O65" s="2">
        <v>0</v>
      </c>
      <c r="Q65" s="11">
        <f>+((G15*0.5)*0.5)*(K65/100)+((G15*0.5)*0.5)*(N65/100)</f>
        <v>43172.926295175683</v>
      </c>
      <c r="S65" s="11">
        <f>+((G15*0.5)*0.5)*(J65/100)+((G15*0.5)*0.5)*(M65/100)</f>
        <v>39632.514676613704</v>
      </c>
      <c r="U65" s="35">
        <f t="shared" si="1"/>
        <v>82805.440971789387</v>
      </c>
      <c r="V65" s="11"/>
      <c r="W65" s="5" t="s">
        <v>77</v>
      </c>
    </row>
    <row r="66" spans="3:23" ht="15.75" x14ac:dyDescent="0.25">
      <c r="C66" s="5" t="s">
        <v>78</v>
      </c>
      <c r="E66" s="2">
        <v>0</v>
      </c>
      <c r="G66" s="26" t="s">
        <v>83</v>
      </c>
      <c r="I66" s="22">
        <v>243</v>
      </c>
      <c r="J66" s="23">
        <f>+(I66/I71)*100</f>
        <v>0.29764092011464688</v>
      </c>
      <c r="K66" s="24">
        <f>+(I66/J77)*100</f>
        <v>0.3319218685971862</v>
      </c>
      <c r="L66" s="27">
        <v>1.79</v>
      </c>
      <c r="M66" s="23">
        <f>+(L66/L71)*100</f>
        <v>0.1576939679854816</v>
      </c>
      <c r="N66" s="24">
        <f>+(L66/M77)*100</f>
        <v>0.16421265079583505</v>
      </c>
      <c r="O66" s="2">
        <v>0</v>
      </c>
      <c r="Q66" s="11">
        <f>+((G15*0.5)*0.5)*(K66/100)+((G15*0.5)*0.5)*(N66/100)</f>
        <v>982.05959174935879</v>
      </c>
      <c r="S66" s="11">
        <f>+((G15*0.5)*0.5)*(J66/100)+((G15*0.5)*0.5)*(M66/100)</f>
        <v>901.29990322770118</v>
      </c>
      <c r="U66" s="35">
        <f t="shared" si="1"/>
        <v>1883.35949497706</v>
      </c>
      <c r="V66" s="11"/>
      <c r="W66" s="5" t="s">
        <v>78</v>
      </c>
    </row>
    <row r="67" spans="3:23" ht="15.75" x14ac:dyDescent="0.25">
      <c r="C67" s="5" t="s">
        <v>79</v>
      </c>
      <c r="E67" s="2">
        <v>0</v>
      </c>
      <c r="G67" s="26" t="s">
        <v>83</v>
      </c>
      <c r="I67" s="22">
        <v>892</v>
      </c>
      <c r="J67" s="23">
        <f>+(I67/I71)*100</f>
        <v>1.0925749001739302</v>
      </c>
      <c r="K67" s="24">
        <f>+(I67/J77)*100</f>
        <v>1.2184127851386424</v>
      </c>
      <c r="L67" s="27">
        <v>37.340000000000003</v>
      </c>
      <c r="M67" s="23">
        <f>+(L67/L71)*100</f>
        <v>3.2895490304904378</v>
      </c>
      <c r="N67" s="24">
        <f>+(L67/M77)*100</f>
        <v>3.4255309389477553</v>
      </c>
      <c r="O67" s="2">
        <v>0</v>
      </c>
      <c r="Q67" s="11">
        <f>+((G15*0.5)*0.5)*(K67/100)+((G15*0.5)*0.5)*(N67/100)</f>
        <v>9192.3244594285243</v>
      </c>
      <c r="S67" s="11">
        <f>+((G15*0.5)*0.5)*(J67/100)+((G15*0.5)*0.5)*(M67/100)</f>
        <v>8674.0725954894697</v>
      </c>
      <c r="U67" s="35">
        <f t="shared" si="1"/>
        <v>17866.397054917994</v>
      </c>
      <c r="V67" s="11"/>
      <c r="W67" s="5" t="s">
        <v>79</v>
      </c>
    </row>
    <row r="68" spans="3:23" ht="15.75" x14ac:dyDescent="0.25">
      <c r="C68" s="5" t="s">
        <v>80</v>
      </c>
      <c r="E68" s="2">
        <v>0</v>
      </c>
      <c r="G68" s="26" t="s">
        <v>83</v>
      </c>
      <c r="I68" s="22">
        <v>313</v>
      </c>
      <c r="J68" s="23">
        <f>+(I68/I71)*100</f>
        <v>0.38338110286372212</v>
      </c>
      <c r="K68" s="24">
        <f>+(I68/J77)*100</f>
        <v>0.42753722169102581</v>
      </c>
      <c r="L68" s="27">
        <v>3.07</v>
      </c>
      <c r="M68" s="23">
        <f>+(L68/L71)*100</f>
        <v>0.27045836967342374</v>
      </c>
      <c r="N68" s="24">
        <f>+(L68/M77)*100</f>
        <v>0.28163845695151596</v>
      </c>
      <c r="O68" s="2">
        <v>0</v>
      </c>
      <c r="Q68" s="11">
        <f>+((G15*0.5)*0.5)*(K68/100)+((G15*0.5)*0.5)*(N68/100)</f>
        <v>1403.7579531823753</v>
      </c>
      <c r="S68" s="11">
        <f>+((G15*0.5)*0.5)*(J68/100)+((G15*0.5)*0.5)*(M68/100)</f>
        <v>1294.2242484054771</v>
      </c>
      <c r="U68" s="35">
        <f t="shared" si="1"/>
        <v>2697.9822015878526</v>
      </c>
      <c r="V68" s="11"/>
      <c r="W68" s="5" t="s">
        <v>80</v>
      </c>
    </row>
    <row r="69" spans="3:23" ht="15.75" x14ac:dyDescent="0.25">
      <c r="C69" s="5" t="s">
        <v>81</v>
      </c>
      <c r="E69" s="2">
        <v>0</v>
      </c>
      <c r="G69" s="26" t="s">
        <v>83</v>
      </c>
      <c r="I69" s="22">
        <v>390</v>
      </c>
      <c r="J69" s="23">
        <f>+(I69/I71)*100</f>
        <v>0.47769530388770487</v>
      </c>
      <c r="K69" s="24">
        <f>+(I69/J77)*100</f>
        <v>0.5327141100942494</v>
      </c>
      <c r="L69" s="27">
        <v>4.3899999999999997</v>
      </c>
      <c r="M69" s="23">
        <f>+(L69/L71)*100</f>
        <v>0.38674665891411408</v>
      </c>
      <c r="N69" s="24">
        <f>+(L69/M77)*100</f>
        <v>0.40273381954956189</v>
      </c>
      <c r="O69" s="2">
        <v>0</v>
      </c>
      <c r="Q69" s="11">
        <f>+((G15*0.5)*0.5)*(K69/100)+((G15*0.5)*0.5)*(N69/100)</f>
        <v>1851.6462289555948</v>
      </c>
      <c r="S69" s="11">
        <f>+((G15*0.5)*0.5)*(J69/100)+((G15*0.5)*0.5)*(M69/100)</f>
        <v>1711.0954547544227</v>
      </c>
      <c r="U69" s="35">
        <f t="shared" si="1"/>
        <v>3562.7416837100172</v>
      </c>
      <c r="V69" s="11"/>
      <c r="W69" s="5" t="s">
        <v>81</v>
      </c>
    </row>
    <row r="70" spans="3:23" ht="15.75" x14ac:dyDescent="0.25">
      <c r="C70" s="5" t="s">
        <v>82</v>
      </c>
      <c r="E70" s="2">
        <v>1</v>
      </c>
      <c r="G70" s="26" t="s">
        <v>84</v>
      </c>
      <c r="I70" s="22">
        <v>3992</v>
      </c>
      <c r="J70" s="23">
        <f>+(I70/I71)*100</f>
        <v>4.8896401362044051</v>
      </c>
      <c r="K70" s="24">
        <f>+(I70/J77)*100</f>
        <v>5.4528069935801122</v>
      </c>
      <c r="L70" s="27">
        <v>30.58</v>
      </c>
      <c r="M70" s="23">
        <f>+(L70/L71)*100</f>
        <v>2.694012034075993</v>
      </c>
      <c r="N70" s="24">
        <f>+(L70/M77)*100</f>
        <v>2.8053759001880647</v>
      </c>
      <c r="O70" s="11">
        <f>+(G9*0.37)*(E70/L3)</f>
        <v>8282.5688073394504</v>
      </c>
      <c r="Q70" s="11">
        <f>+((G15*0.5)*0.5)*(K70/100)+((G15*0.5)*0.5)*(N70/100)</f>
        <v>16346.429051474686</v>
      </c>
      <c r="S70" s="11">
        <f>+((G15*0.5)*0.5)*(J70/100)+((G15*0.5)*0.5)*(M70/100)</f>
        <v>15011.248085350351</v>
      </c>
      <c r="U70" s="35">
        <f t="shared" si="1"/>
        <v>39640.24594416449</v>
      </c>
      <c r="V70" s="11"/>
      <c r="W70" s="5" t="s">
        <v>82</v>
      </c>
    </row>
    <row r="71" spans="3:23" ht="15.75" x14ac:dyDescent="0.25">
      <c r="G71" s="6" t="s">
        <v>33</v>
      </c>
      <c r="I71" s="29">
        <f t="shared" ref="I71:O71" si="2">SUM(I20:I70)</f>
        <v>81642</v>
      </c>
      <c r="J71" s="30">
        <f t="shared" si="2"/>
        <v>99.999999999999986</v>
      </c>
      <c r="K71" s="24">
        <f t="shared" si="2"/>
        <v>99.999999999999986</v>
      </c>
      <c r="L71" s="6">
        <f t="shared" si="2"/>
        <v>1135.1099999999999</v>
      </c>
      <c r="M71" s="23">
        <f t="shared" si="2"/>
        <v>100.00000000000001</v>
      </c>
      <c r="N71" s="24">
        <f t="shared" si="2"/>
        <v>99.999999999999986</v>
      </c>
      <c r="O71" s="11">
        <f t="shared" si="2"/>
        <v>1085016.513761468</v>
      </c>
      <c r="Q71" s="11">
        <f>SUM(Q20:Q70)</f>
        <v>395884.40366972476</v>
      </c>
      <c r="S71" s="11">
        <f>SUM(S20:S70)</f>
        <v>395884.40366972494</v>
      </c>
      <c r="U71" s="35">
        <f>SUM(U20:U70)</f>
        <v>1876785.3211009174</v>
      </c>
      <c r="V71" s="3"/>
    </row>
    <row r="72" spans="3:23" x14ac:dyDescent="0.2">
      <c r="E72" s="2">
        <f>SUM(E20:E70)</f>
        <v>131</v>
      </c>
      <c r="G72" s="2" t="s">
        <v>13</v>
      </c>
    </row>
    <row r="73" spans="3:23" ht="6" customHeight="1" x14ac:dyDescent="0.2"/>
    <row r="74" spans="3:23" ht="6" customHeight="1" x14ac:dyDescent="0.2"/>
    <row r="75" spans="3:23" ht="5.25" customHeight="1" x14ac:dyDescent="0.2"/>
    <row r="76" spans="3:23" x14ac:dyDescent="0.2">
      <c r="H76" s="2" t="s">
        <v>27</v>
      </c>
      <c r="L76" s="31" t="s">
        <v>27</v>
      </c>
    </row>
    <row r="77" spans="3:23" x14ac:dyDescent="0.2">
      <c r="H77" s="2" t="s">
        <v>5</v>
      </c>
      <c r="J77" s="32">
        <v>73210</v>
      </c>
      <c r="K77" s="32"/>
      <c r="L77" s="31" t="s">
        <v>11</v>
      </c>
      <c r="M77" s="32">
        <f>+L20+L21+L22+L23+L24+L25+L26+L27+L29+L30+L31+L32+L33+L34+L35+L36+L37+L40+L41+L42+L43+L44+L46+L47+L48+L49+L50+L51+L52+L53+L54+L55+L56+L57+L58+L59+L60+L61+L62+L63+L64+L65+L66+L67+L68+L69+L70</f>
        <v>1090.05</v>
      </c>
    </row>
  </sheetData>
  <phoneticPr fontId="2" type="noConversion"/>
  <pageMargins left="0.25" right="0.25" top="0.05" bottom="0.25" header="0.3" footer="0.3"/>
  <pageSetup scale="55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Centre County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mmilliron</dc:creator>
  <cp:lastModifiedBy>Jess</cp:lastModifiedBy>
  <cp:lastPrinted>2012-04-13T14:26:46Z</cp:lastPrinted>
  <dcterms:created xsi:type="dcterms:W3CDTF">2012-02-23T21:13:40Z</dcterms:created>
  <dcterms:modified xsi:type="dcterms:W3CDTF">2012-07-02T15:35:09Z</dcterms:modified>
</cp:coreProperties>
</file>